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datos'!$A$1:$L$107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I107" i="1"/>
  <c r="H107" i="1"/>
  <c r="G107" i="1"/>
  <c r="L106" i="1"/>
  <c r="I106" i="1"/>
  <c r="H106" i="1"/>
  <c r="G106" i="1"/>
  <c r="L105" i="1"/>
  <c r="I105" i="1"/>
  <c r="H105" i="1"/>
  <c r="G105" i="1"/>
  <c r="L104" i="1"/>
  <c r="I104" i="1"/>
  <c r="H104" i="1"/>
  <c r="G104" i="1"/>
  <c r="I103" i="1"/>
  <c r="H103" i="1"/>
  <c r="L103" i="1" s="1"/>
  <c r="I102" i="1"/>
  <c r="H102" i="1"/>
  <c r="L102" i="1" s="1"/>
  <c r="I101" i="1"/>
  <c r="H101" i="1"/>
  <c r="L101" i="1" s="1"/>
  <c r="G101" i="1"/>
  <c r="I100" i="1"/>
  <c r="H100" i="1"/>
  <c r="L100" i="1" s="1"/>
  <c r="G100" i="1"/>
  <c r="I99" i="1"/>
  <c r="L99" i="1" s="1"/>
  <c r="H99" i="1"/>
  <c r="I98" i="1"/>
  <c r="L98" i="1" s="1"/>
  <c r="H98" i="1"/>
  <c r="G98" i="1"/>
  <c r="L97" i="1"/>
  <c r="I97" i="1"/>
  <c r="H97" i="1"/>
  <c r="G97" i="1"/>
  <c r="I96" i="1"/>
  <c r="H96" i="1"/>
  <c r="L96" i="1" s="1"/>
  <c r="G96" i="1"/>
  <c r="I95" i="1"/>
  <c r="H95" i="1"/>
  <c r="L95" i="1" s="1"/>
  <c r="G95" i="1"/>
  <c r="I94" i="1"/>
  <c r="L94" i="1" s="1"/>
  <c r="H94" i="1"/>
  <c r="I93" i="1"/>
  <c r="L93" i="1" s="1"/>
  <c r="H93" i="1"/>
  <c r="G93" i="1"/>
  <c r="L92" i="1"/>
  <c r="I92" i="1"/>
  <c r="H92" i="1"/>
  <c r="G92" i="1"/>
  <c r="I91" i="1"/>
  <c r="H91" i="1"/>
  <c r="L91" i="1" s="1"/>
  <c r="G91" i="1"/>
  <c r="I90" i="1"/>
  <c r="H90" i="1"/>
  <c r="L90" i="1" s="1"/>
  <c r="G90" i="1"/>
  <c r="I89" i="1"/>
  <c r="L89" i="1" s="1"/>
  <c r="H89" i="1"/>
  <c r="G89" i="1"/>
  <c r="L88" i="1"/>
  <c r="I88" i="1"/>
  <c r="H88" i="1"/>
  <c r="G88" i="1"/>
  <c r="I87" i="1"/>
  <c r="H87" i="1"/>
  <c r="L87" i="1" s="1"/>
  <c r="G87" i="1"/>
  <c r="I86" i="1"/>
  <c r="H86" i="1"/>
  <c r="L86" i="1" s="1"/>
  <c r="G86" i="1"/>
  <c r="I85" i="1"/>
  <c r="L85" i="1" s="1"/>
  <c r="H85" i="1"/>
  <c r="G85" i="1"/>
  <c r="L84" i="1"/>
  <c r="I84" i="1"/>
  <c r="H84" i="1"/>
  <c r="G84" i="1"/>
  <c r="I83" i="1"/>
  <c r="H83" i="1"/>
  <c r="L83" i="1" s="1"/>
  <c r="G83" i="1"/>
  <c r="I82" i="1"/>
  <c r="H82" i="1"/>
  <c r="L82" i="1" s="1"/>
  <c r="I81" i="1"/>
  <c r="H81" i="1"/>
  <c r="L81" i="1" s="1"/>
  <c r="I80" i="1"/>
  <c r="H80" i="1"/>
  <c r="L80" i="1" s="1"/>
  <c r="G80" i="1"/>
  <c r="I79" i="1"/>
  <c r="L79" i="1" s="1"/>
  <c r="H79" i="1"/>
  <c r="I78" i="1"/>
  <c r="L78" i="1" s="1"/>
  <c r="H78" i="1"/>
  <c r="G78" i="1"/>
  <c r="L77" i="1"/>
  <c r="I77" i="1"/>
  <c r="H77" i="1"/>
  <c r="G77" i="1"/>
  <c r="I76" i="1"/>
  <c r="H76" i="1"/>
  <c r="L76" i="1" s="1"/>
  <c r="G76" i="1"/>
  <c r="I75" i="1"/>
  <c r="H75" i="1"/>
  <c r="L75" i="1" s="1"/>
  <c r="G75" i="1"/>
  <c r="I74" i="1"/>
  <c r="L74" i="1" s="1"/>
  <c r="H74" i="1"/>
  <c r="G74" i="1"/>
  <c r="L73" i="1"/>
  <c r="I73" i="1"/>
  <c r="H73" i="1"/>
  <c r="L72" i="1"/>
  <c r="I72" i="1"/>
  <c r="H72" i="1"/>
  <c r="G72" i="1"/>
  <c r="I71" i="1"/>
  <c r="H71" i="1"/>
  <c r="L71" i="1" s="1"/>
  <c r="G71" i="1"/>
  <c r="I70" i="1"/>
  <c r="H70" i="1"/>
  <c r="L70" i="1" s="1"/>
  <c r="G70" i="1"/>
  <c r="I69" i="1"/>
  <c r="L69" i="1" s="1"/>
  <c r="H69" i="1"/>
  <c r="G69" i="1"/>
  <c r="L68" i="1"/>
  <c r="I68" i="1"/>
  <c r="H68" i="1"/>
  <c r="G68" i="1"/>
  <c r="I67" i="1"/>
  <c r="H67" i="1"/>
  <c r="L67" i="1" s="1"/>
  <c r="I66" i="1"/>
  <c r="H66" i="1"/>
  <c r="L66" i="1" s="1"/>
  <c r="G66" i="1"/>
  <c r="I65" i="1"/>
  <c r="H65" i="1"/>
  <c r="L65" i="1" s="1"/>
  <c r="G65" i="1"/>
  <c r="I64" i="1"/>
  <c r="L64" i="1" s="1"/>
  <c r="H64" i="1"/>
  <c r="G64" i="1"/>
  <c r="L63" i="1"/>
  <c r="I63" i="1"/>
  <c r="H63" i="1"/>
  <c r="G63" i="1"/>
  <c r="I62" i="1"/>
  <c r="H62" i="1"/>
  <c r="L62" i="1" s="1"/>
  <c r="G62" i="1"/>
  <c r="I61" i="1"/>
  <c r="H61" i="1"/>
  <c r="L61" i="1" s="1"/>
  <c r="G61" i="1"/>
  <c r="I60" i="1"/>
  <c r="L60" i="1" s="1"/>
  <c r="H60" i="1"/>
  <c r="G60" i="1"/>
  <c r="L59" i="1"/>
  <c r="I59" i="1"/>
  <c r="H59" i="1"/>
  <c r="G59" i="1"/>
  <c r="I58" i="1"/>
  <c r="H58" i="1"/>
  <c r="L58" i="1" s="1"/>
  <c r="G58" i="1"/>
  <c r="I57" i="1"/>
  <c r="H57" i="1"/>
  <c r="L57" i="1" s="1"/>
  <c r="G57" i="1"/>
  <c r="I56" i="1"/>
  <c r="L56" i="1" s="1"/>
  <c r="H56" i="1"/>
  <c r="G56" i="1"/>
  <c r="L55" i="1"/>
  <c r="I55" i="1"/>
  <c r="H55" i="1"/>
  <c r="L54" i="1"/>
  <c r="I54" i="1"/>
  <c r="H54" i="1"/>
  <c r="G54" i="1"/>
  <c r="I53" i="1"/>
  <c r="H53" i="1"/>
  <c r="L53" i="1" s="1"/>
  <c r="G53" i="1"/>
  <c r="I52" i="1"/>
  <c r="H52" i="1"/>
  <c r="L52" i="1" s="1"/>
  <c r="G52" i="1"/>
  <c r="I51" i="1"/>
  <c r="L51" i="1" s="1"/>
  <c r="H51" i="1"/>
  <c r="G51" i="1"/>
  <c r="L50" i="1"/>
  <c r="I50" i="1"/>
  <c r="H50" i="1"/>
  <c r="G50" i="1"/>
  <c r="I49" i="1"/>
  <c r="H49" i="1"/>
  <c r="L49" i="1" s="1"/>
  <c r="G49" i="1"/>
  <c r="I48" i="1"/>
  <c r="H48" i="1"/>
  <c r="L48" i="1" s="1"/>
  <c r="G48" i="1"/>
  <c r="I47" i="1"/>
  <c r="L47" i="1" s="1"/>
  <c r="H47" i="1"/>
  <c r="G47" i="1"/>
  <c r="L46" i="1"/>
  <c r="I46" i="1"/>
  <c r="H46" i="1"/>
  <c r="L45" i="1"/>
  <c r="I45" i="1"/>
  <c r="H45" i="1"/>
  <c r="G45" i="1"/>
  <c r="I44" i="1"/>
  <c r="H44" i="1"/>
  <c r="L44" i="1" s="1"/>
  <c r="G44" i="1"/>
  <c r="I43" i="1"/>
  <c r="H43" i="1"/>
  <c r="L43" i="1" s="1"/>
  <c r="G43" i="1"/>
  <c r="I42" i="1"/>
  <c r="L42" i="1" s="1"/>
  <c r="H42" i="1"/>
  <c r="G42" i="1"/>
  <c r="L41" i="1"/>
  <c r="I41" i="1"/>
  <c r="H41" i="1"/>
  <c r="G41" i="1"/>
  <c r="I40" i="1"/>
  <c r="H40" i="1"/>
  <c r="L40" i="1" s="1"/>
  <c r="G40" i="1"/>
  <c r="I39" i="1"/>
  <c r="H39" i="1"/>
  <c r="L39" i="1" s="1"/>
  <c r="G39" i="1"/>
  <c r="I38" i="1"/>
  <c r="L38" i="1" s="1"/>
  <c r="H38" i="1"/>
  <c r="G38" i="1"/>
  <c r="L37" i="1"/>
  <c r="I37" i="1"/>
  <c r="H37" i="1"/>
  <c r="G37" i="1"/>
  <c r="I36" i="1"/>
  <c r="H36" i="1"/>
  <c r="L36" i="1" s="1"/>
  <c r="G36" i="1"/>
  <c r="I35" i="1"/>
  <c r="H35" i="1"/>
  <c r="L35" i="1" s="1"/>
  <c r="G35" i="1"/>
  <c r="I34" i="1"/>
  <c r="L34" i="1" s="1"/>
  <c r="H34" i="1"/>
  <c r="I33" i="1"/>
  <c r="L33" i="1" s="1"/>
  <c r="H33" i="1"/>
  <c r="G33" i="1"/>
  <c r="L32" i="1"/>
  <c r="I32" i="1"/>
  <c r="H32" i="1"/>
  <c r="G32" i="1"/>
  <c r="I31" i="1"/>
  <c r="H31" i="1"/>
  <c r="L31" i="1" s="1"/>
  <c r="G31" i="1"/>
  <c r="I30" i="1"/>
  <c r="H30" i="1"/>
  <c r="L30" i="1" s="1"/>
  <c r="G30" i="1"/>
  <c r="I29" i="1"/>
  <c r="L29" i="1" s="1"/>
  <c r="H29" i="1"/>
  <c r="G29" i="1"/>
  <c r="L28" i="1"/>
  <c r="I28" i="1"/>
  <c r="H28" i="1"/>
  <c r="G28" i="1"/>
  <c r="I27" i="1"/>
  <c r="H27" i="1"/>
  <c r="L27" i="1" s="1"/>
  <c r="G27" i="1"/>
  <c r="I26" i="1"/>
  <c r="H26" i="1"/>
  <c r="L26" i="1" s="1"/>
  <c r="G26" i="1"/>
  <c r="I25" i="1"/>
  <c r="L25" i="1" s="1"/>
  <c r="H25" i="1"/>
  <c r="G25" i="1"/>
  <c r="L24" i="1"/>
  <c r="I24" i="1"/>
  <c r="H24" i="1"/>
  <c r="G24" i="1"/>
  <c r="I23" i="1"/>
  <c r="H23" i="1"/>
  <c r="L23" i="1" s="1"/>
  <c r="I22" i="1"/>
  <c r="H22" i="1"/>
  <c r="L22" i="1" s="1"/>
  <c r="G22" i="1"/>
  <c r="I21" i="1"/>
  <c r="H21" i="1"/>
  <c r="L21" i="1" s="1"/>
  <c r="G21" i="1"/>
  <c r="I20" i="1"/>
  <c r="L20" i="1" s="1"/>
  <c r="H20" i="1"/>
  <c r="G20" i="1"/>
  <c r="L19" i="1"/>
  <c r="I19" i="1"/>
  <c r="H19" i="1"/>
  <c r="G19" i="1"/>
  <c r="I18" i="1"/>
  <c r="H18" i="1"/>
  <c r="L18" i="1" s="1"/>
  <c r="G18" i="1"/>
  <c r="I17" i="1"/>
  <c r="H17" i="1"/>
  <c r="L17" i="1" s="1"/>
  <c r="I16" i="1"/>
  <c r="H16" i="1"/>
  <c r="L16" i="1" s="1"/>
  <c r="G16" i="1"/>
  <c r="I15" i="1"/>
  <c r="L15" i="1" s="1"/>
  <c r="H15" i="1"/>
  <c r="G15" i="1"/>
  <c r="L14" i="1"/>
  <c r="I14" i="1"/>
  <c r="H14" i="1"/>
  <c r="G14" i="1"/>
  <c r="I13" i="1"/>
  <c r="H13" i="1"/>
  <c r="L13" i="1" s="1"/>
  <c r="G13" i="1"/>
  <c r="I12" i="1"/>
  <c r="H12" i="1"/>
  <c r="L12" i="1" s="1"/>
  <c r="G12" i="1"/>
  <c r="I11" i="1"/>
  <c r="L11" i="1" s="1"/>
  <c r="H11" i="1"/>
  <c r="G11" i="1"/>
  <c r="L10" i="1"/>
  <c r="I10" i="1"/>
  <c r="H10" i="1"/>
  <c r="G10" i="1"/>
  <c r="I9" i="1"/>
  <c r="H9" i="1"/>
  <c r="L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I8" i="1"/>
  <c r="H8" i="1"/>
  <c r="L8" i="1" s="1"/>
  <c r="G8" i="1"/>
  <c r="I7" i="1"/>
  <c r="H7" i="1"/>
  <c r="L7" i="1" s="1"/>
  <c r="G7" i="1"/>
  <c r="I6" i="1"/>
  <c r="L6" i="1" s="1"/>
  <c r="H6" i="1"/>
  <c r="G6" i="1"/>
  <c r="L5" i="1"/>
  <c r="I5" i="1"/>
  <c r="H5" i="1"/>
  <c r="G5" i="1"/>
  <c r="A5" i="1"/>
  <c r="A6" i="1" s="1"/>
  <c r="A7" i="1" s="1"/>
  <c r="A8" i="1" s="1"/>
  <c r="I4" i="1"/>
  <c r="H4" i="1"/>
  <c r="L4" i="1" s="1"/>
  <c r="G4" i="1"/>
  <c r="A4" i="1"/>
  <c r="I3" i="1"/>
  <c r="H3" i="1"/>
  <c r="L3" i="1" s="1"/>
  <c r="G3" i="1"/>
  <c r="A3" i="1"/>
  <c r="I2" i="1"/>
  <c r="L2" i="1" s="1"/>
  <c r="H2" i="1"/>
  <c r="G2" i="1"/>
</calcChain>
</file>

<file path=xl/sharedStrings.xml><?xml version="1.0" encoding="utf-8"?>
<sst xmlns="http://schemas.openxmlformats.org/spreadsheetml/2006/main" count="431" uniqueCount="104">
  <si>
    <t>Numeración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</si>
  <si>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</si>
  <si>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</si>
  <si>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</si>
  <si>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</si>
  <si>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</si>
  <si>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</si>
  <si>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</si>
  <si>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</si>
  <si>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</si>
  <si>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</si>
  <si>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VENDEDOR</t>
  </si>
  <si>
    <t>LOEP</t>
  </si>
  <si>
    <t>2023.51.05.10</t>
  </si>
  <si>
    <t>SPA4</t>
  </si>
  <si>
    <t>ASISTENTE DE BIENES Y SERVICIOS GENERALES 1</t>
  </si>
  <si>
    <t>SP2</t>
  </si>
  <si>
    <t>ASISTENTE DE COBRANZAS 1</t>
  </si>
  <si>
    <t>ADMINISTRADOR DE CONTRATO</t>
  </si>
  <si>
    <t>SP9</t>
  </si>
  <si>
    <t>ANALISTA JURIDICO DE COMPRAS PÚBLICAS 3</t>
  </si>
  <si>
    <t>SP5</t>
  </si>
  <si>
    <t>INSTRUCTOR</t>
  </si>
  <si>
    <t>ASISTENTE DE GESTIÓN ADMINISTRATIVA DE CFAE 1</t>
  </si>
  <si>
    <t>VENDEDOR CORPORATIVO</t>
  </si>
  <si>
    <t>ANALISTA DE GESTIÓN ADMINISTRATIVA  DE CFAE 3</t>
  </si>
  <si>
    <t>ANALISTA DE COBRANZAS 1</t>
  </si>
  <si>
    <t>SP3</t>
  </si>
  <si>
    <t>ASISTENTE DE CONTABILIDAD 1</t>
  </si>
  <si>
    <t>SUPERVISOR DE OBRA 3</t>
  </si>
  <si>
    <t>JEFE DE VENTAS DE CFAE</t>
  </si>
  <si>
    <t>VENDEDOR/TELEVENDEDOR</t>
  </si>
  <si>
    <t>SPA1</t>
  </si>
  <si>
    <t>ANALISTA DE CURSOS TÉCNICOS 3</t>
  </si>
  <si>
    <t>ASISTENTE DE TALENTO HUMANO 1</t>
  </si>
  <si>
    <t>ASISTENTE DE TESORERÍA 1</t>
  </si>
  <si>
    <t>ASISTENTE DE RELACIONES PÚBLICAS 1</t>
  </si>
  <si>
    <t>DIRECTOR DE CFAE</t>
  </si>
  <si>
    <t>2023.51.05.05</t>
  </si>
  <si>
    <t>SP12</t>
  </si>
  <si>
    <t>AUXILIAR CONTINGENTE 2 DE COMPRAS PÚBLICAS</t>
  </si>
  <si>
    <t>AUXILIAR CONTINGENTE 1 DE ECUNEMI</t>
  </si>
  <si>
    <t>SPA2</t>
  </si>
  <si>
    <t>VENDEDOR/A  CORPORATIVO</t>
  </si>
  <si>
    <t>ANALISTA DE ASESORÍA JURÍDICA 3</t>
  </si>
  <si>
    <t xml:space="preserve">AUXILIAR CONTINGENTE 2 DE CONTABILIDAD </t>
  </si>
  <si>
    <t xml:space="preserve">AUXILIAR CONTINGENTE 2 DE TESORERÍA </t>
  </si>
  <si>
    <t>DIRECTOR DE COMPRAS PÚBLICAS</t>
  </si>
  <si>
    <t>GUARDIA</t>
  </si>
  <si>
    <t>CÓDIGO DE TRABAJO</t>
  </si>
  <si>
    <t>2023.51.05.02</t>
  </si>
  <si>
    <t>E1</t>
  </si>
  <si>
    <t>ASESOR DE GERENCIA 3</t>
  </si>
  <si>
    <t>DIRECTOR (A) ECUNEMI ( E )</t>
  </si>
  <si>
    <t xml:space="preserve"> EVALUADOR PSICOSENSOMÉTRICO</t>
  </si>
  <si>
    <t xml:space="preserve">VENDEDOR </t>
  </si>
  <si>
    <t>2023.51.01.10</t>
  </si>
  <si>
    <t>INSTRUCTOR  SENIOR</t>
  </si>
  <si>
    <t>SP1</t>
  </si>
  <si>
    <t xml:space="preserve">AUXILIAR CONTINGENTE 1 DE TESORERÍA </t>
  </si>
  <si>
    <t>ANALISTA DE BIENES Y SERVICIOS GENERALES 2</t>
  </si>
  <si>
    <t>SP4</t>
  </si>
  <si>
    <t>SECRETARIA/O DE  ECUNEMI</t>
  </si>
  <si>
    <t xml:space="preserve">AUXILIAR CONTINGENTE 2 DE TECNOLOGÍA DE LA INFORMACIÓN  </t>
  </si>
  <si>
    <t>SP10</t>
  </si>
  <si>
    <t>AUXILIAR CONTINGENTE 2 DE GESTIÓN ADMINISTRATIVA DE CFAE</t>
  </si>
  <si>
    <t>ASISTENTE DE GERENCIA 1</t>
  </si>
  <si>
    <t>ANALISTA JURIDICO DE COMPRAS PUBLICAS 3</t>
  </si>
  <si>
    <t>GERENTE GENERAL</t>
  </si>
  <si>
    <t>DIRECTOR DE ASESORÍA JURÍDICA</t>
  </si>
  <si>
    <t>ANALISTA DE PLANIFICACIÓN INSTITUCIONAL 1</t>
  </si>
  <si>
    <t>ANALISTA DE TALENTO HUMANO 3</t>
  </si>
  <si>
    <t>SECRETARIA DE CFAE</t>
  </si>
  <si>
    <t>ASISTENTE DE PRESUPUESTO 1</t>
  </si>
  <si>
    <t>CONTADOR (A) GENERAL</t>
  </si>
  <si>
    <t>SP7</t>
  </si>
  <si>
    <t>COORDINADOR(A) DE VENTAS DE ECUNEMI</t>
  </si>
  <si>
    <t>CT</t>
  </si>
  <si>
    <t>CONSERJE</t>
  </si>
  <si>
    <t xml:space="preserve">ANALISTA DE GERENCIA 1 </t>
  </si>
  <si>
    <t>DIRECTOR (A) FINANCIERA</t>
  </si>
  <si>
    <t>ANALISTA DE GERENCIA 3</t>
  </si>
  <si>
    <t xml:space="preserve">COORDINADOR DE GERENCIA </t>
  </si>
  <si>
    <t>JEFE DE PRESUPUESTO</t>
  </si>
  <si>
    <t>CAJERO/A 1</t>
  </si>
  <si>
    <t>CAJERO/A 2</t>
  </si>
  <si>
    <t xml:space="preserve">AUXILIAR CONTINGENTE 2 DE TALENTO HUMANO </t>
  </si>
  <si>
    <t>COORDINADOR(A) DE TALENTO HUMANO</t>
  </si>
  <si>
    <t>AUXILIAR CONTINGENTE 2 DE PRESUPUESTO</t>
  </si>
  <si>
    <t>VENDEDOR/A</t>
  </si>
  <si>
    <t>VENDEDOR JUNIOR</t>
  </si>
  <si>
    <t>DIRECTOR/A PEDAGOGICA</t>
  </si>
  <si>
    <t>SP11</t>
  </si>
  <si>
    <t xml:space="preserve">INSTRUCTOR  </t>
  </si>
  <si>
    <t>ANALISTA DE COMPRAS PÚBLICAS 3</t>
  </si>
  <si>
    <t>TESORERO (A)  GENERAL</t>
  </si>
  <si>
    <t>ASESOR DE GERENCIA  2</t>
  </si>
  <si>
    <t>SP14</t>
  </si>
  <si>
    <t>ANALISTA DE BIENES Y SERVICIOS GENERALES 3</t>
  </si>
  <si>
    <t>ASISTENTE DE COMPRAS PÚBLICAS 1</t>
  </si>
  <si>
    <t>SP09</t>
  </si>
  <si>
    <t>ASISTENTE  FINANCIERO</t>
  </si>
  <si>
    <t>ASESOR TÉCNICO DE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</si>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</sst>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0"/>
  <sheetViews>
    <sheetView tabSelected="1" workbookViewId="0">
      <selection activeCell="C78" sqref="C78"/>
    </sheetView>
  </sheetViews>
  <sheetFormatPr baseColWidth="10" defaultColWidth="14.42578125" defaultRowHeight="15" customHeight="1" x14ac:dyDescent="0.25"/>
  <cols>
    <col min="1" max="1" width="15" customWidth="1"/>
    <col min="2" max="2" width="47.855468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6.5" x14ac:dyDescent="0.25">
      <c r="A2" s="5">
        <v>1</v>
      </c>
      <c r="B2" s="6" t="s">
        <v>11</v>
      </c>
      <c r="C2" s="7" t="s">
        <v>12</v>
      </c>
      <c r="D2" s="8" t="s">
        <v>13</v>
      </c>
      <c r="E2" s="9" t="s">
        <v>14</v>
      </c>
      <c r="F2" s="10">
        <v>733</v>
      </c>
      <c r="G2" s="10">
        <f t="shared" ref="G2:G96" si="0">F2*12</f>
        <v>8796</v>
      </c>
      <c r="H2" s="11">
        <f>F2/12*3</f>
        <v>183.25</v>
      </c>
      <c r="I2" s="11">
        <f>460/12*3</f>
        <v>115</v>
      </c>
      <c r="J2" s="10">
        <v>0</v>
      </c>
      <c r="K2" s="10">
        <v>0</v>
      </c>
      <c r="L2" s="11">
        <f>+SUM(H2:K2)</f>
        <v>298.25</v>
      </c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3" x14ac:dyDescent="0.25">
      <c r="A3" s="5">
        <f>A2+1</f>
        <v>2</v>
      </c>
      <c r="B3" s="6" t="s">
        <v>15</v>
      </c>
      <c r="C3" s="7" t="s">
        <v>12</v>
      </c>
      <c r="D3" s="8" t="s">
        <v>13</v>
      </c>
      <c r="E3" s="9" t="s">
        <v>16</v>
      </c>
      <c r="F3" s="10">
        <v>901</v>
      </c>
      <c r="G3" s="10">
        <f>F3*11</f>
        <v>9911</v>
      </c>
      <c r="H3" s="11">
        <f>F3/12*2</f>
        <v>150.16666666666666</v>
      </c>
      <c r="I3" s="11">
        <f>38.3333333333333*2</f>
        <v>76.6666666666666</v>
      </c>
      <c r="J3" s="10">
        <v>0</v>
      </c>
      <c r="K3" s="10">
        <v>0</v>
      </c>
      <c r="L3" s="11">
        <f>SUM(H3:K3)</f>
        <v>226.83333333333326</v>
      </c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6.5" x14ac:dyDescent="0.25">
      <c r="A4" s="5">
        <f t="shared" ref="A4:A67" si="1">A3+1</f>
        <v>3</v>
      </c>
      <c r="B4" s="6" t="s">
        <v>17</v>
      </c>
      <c r="C4" s="7" t="s">
        <v>12</v>
      </c>
      <c r="D4" s="8" t="s">
        <v>13</v>
      </c>
      <c r="E4" s="9" t="s">
        <v>16</v>
      </c>
      <c r="F4" s="10">
        <v>901</v>
      </c>
      <c r="G4" s="10">
        <f>F4*11</f>
        <v>9911</v>
      </c>
      <c r="H4" s="11">
        <f>((F4/30*26)/12)+(F4/12)</f>
        <v>140.15555555555557</v>
      </c>
      <c r="I4" s="11">
        <f>38.3333333333333*2</f>
        <v>76.6666666666666</v>
      </c>
      <c r="J4" s="10">
        <v>0</v>
      </c>
      <c r="K4" s="10">
        <v>0</v>
      </c>
      <c r="L4" s="11">
        <f t="shared" ref="L4:L7" si="2">SUM(H4:K4)</f>
        <v>216.82222222222217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6.5" x14ac:dyDescent="0.25">
      <c r="A5" s="5">
        <f t="shared" si="1"/>
        <v>4</v>
      </c>
      <c r="B5" s="6" t="s">
        <v>18</v>
      </c>
      <c r="C5" s="7" t="s">
        <v>12</v>
      </c>
      <c r="D5" s="8" t="s">
        <v>13</v>
      </c>
      <c r="E5" s="9" t="s">
        <v>19</v>
      </c>
      <c r="F5" s="10">
        <v>2034</v>
      </c>
      <c r="G5" s="10">
        <f>F5*11</f>
        <v>22374</v>
      </c>
      <c r="H5" s="11">
        <f>F5/12*2</f>
        <v>339</v>
      </c>
      <c r="I5" s="11">
        <f t="shared" ref="I5:I7" si="3">38.3333333333333*2</f>
        <v>76.6666666666666</v>
      </c>
      <c r="J5" s="10">
        <v>0</v>
      </c>
      <c r="K5" s="10">
        <v>0</v>
      </c>
      <c r="L5" s="11">
        <f t="shared" si="2"/>
        <v>415.66666666666663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6.5" x14ac:dyDescent="0.25">
      <c r="A6" s="5">
        <f t="shared" si="1"/>
        <v>5</v>
      </c>
      <c r="B6" s="6" t="s">
        <v>18</v>
      </c>
      <c r="C6" s="7" t="s">
        <v>12</v>
      </c>
      <c r="D6" s="8" t="s">
        <v>13</v>
      </c>
      <c r="E6" s="9" t="s">
        <v>19</v>
      </c>
      <c r="F6" s="10">
        <v>2034</v>
      </c>
      <c r="G6" s="10">
        <f>F6*11</f>
        <v>22374</v>
      </c>
      <c r="H6" s="11">
        <f>F6/12*2</f>
        <v>339</v>
      </c>
      <c r="I6" s="11">
        <f t="shared" si="3"/>
        <v>76.6666666666666</v>
      </c>
      <c r="J6" s="10">
        <v>0</v>
      </c>
      <c r="K6" s="10">
        <v>0</v>
      </c>
      <c r="L6" s="11">
        <f t="shared" si="2"/>
        <v>415.66666666666663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6.5" x14ac:dyDescent="0.25">
      <c r="A7" s="5">
        <f t="shared" si="1"/>
        <v>6</v>
      </c>
      <c r="B7" s="6" t="s">
        <v>20</v>
      </c>
      <c r="C7" s="7" t="s">
        <v>12</v>
      </c>
      <c r="D7" s="8" t="s">
        <v>13</v>
      </c>
      <c r="E7" s="9" t="s">
        <v>21</v>
      </c>
      <c r="F7" s="10">
        <v>1212</v>
      </c>
      <c r="G7" s="10">
        <f>F7*11</f>
        <v>13332</v>
      </c>
      <c r="H7" s="11">
        <f>F7/12*2</f>
        <v>202</v>
      </c>
      <c r="I7" s="11">
        <f t="shared" si="3"/>
        <v>76.6666666666666</v>
      </c>
      <c r="J7" s="10">
        <v>0</v>
      </c>
      <c r="K7" s="10">
        <v>0</v>
      </c>
      <c r="L7" s="11">
        <f t="shared" si="2"/>
        <v>278.66666666666663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x14ac:dyDescent="0.25">
      <c r="A8" s="5">
        <f t="shared" si="1"/>
        <v>7</v>
      </c>
      <c r="B8" s="6" t="s">
        <v>22</v>
      </c>
      <c r="C8" s="7" t="s">
        <v>12</v>
      </c>
      <c r="D8" s="8" t="s">
        <v>13</v>
      </c>
      <c r="E8" s="9" t="s">
        <v>14</v>
      </c>
      <c r="F8" s="10">
        <v>733</v>
      </c>
      <c r="G8" s="10">
        <f t="shared" si="0"/>
        <v>8796</v>
      </c>
      <c r="H8" s="11">
        <f>F8/12*3</f>
        <v>183.25</v>
      </c>
      <c r="I8" s="11">
        <f>460/12*3</f>
        <v>115</v>
      </c>
      <c r="J8" s="10">
        <v>0</v>
      </c>
      <c r="K8" s="10">
        <v>0</v>
      </c>
      <c r="L8" s="11">
        <f t="shared" ref="L8:L97" si="4">+SUM(H8:K8)</f>
        <v>298.25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3" x14ac:dyDescent="0.25">
      <c r="A9" s="5">
        <f t="shared" si="1"/>
        <v>8</v>
      </c>
      <c r="B9" s="6" t="s">
        <v>23</v>
      </c>
      <c r="C9" s="7" t="s">
        <v>12</v>
      </c>
      <c r="D9" s="8" t="s">
        <v>13</v>
      </c>
      <c r="E9" s="9" t="s">
        <v>16</v>
      </c>
      <c r="F9" s="10">
        <v>901</v>
      </c>
      <c r="G9" s="10">
        <v>10812</v>
      </c>
      <c r="H9" s="11">
        <f>F9/12*3</f>
        <v>225.25</v>
      </c>
      <c r="I9" s="11">
        <f>460/12*3</f>
        <v>115</v>
      </c>
      <c r="J9" s="10">
        <v>0</v>
      </c>
      <c r="K9" s="10">
        <v>0</v>
      </c>
      <c r="L9" s="11">
        <f t="shared" si="4"/>
        <v>340.25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6.5" x14ac:dyDescent="0.25">
      <c r="A10" s="5">
        <f t="shared" si="1"/>
        <v>9</v>
      </c>
      <c r="B10" s="6" t="s">
        <v>24</v>
      </c>
      <c r="C10" s="7" t="s">
        <v>12</v>
      </c>
      <c r="D10" s="8" t="s">
        <v>13</v>
      </c>
      <c r="E10" s="9" t="s">
        <v>16</v>
      </c>
      <c r="F10" s="10">
        <v>901</v>
      </c>
      <c r="G10" s="10">
        <f t="shared" si="0"/>
        <v>10812</v>
      </c>
      <c r="H10" s="11">
        <f>F10/12*3</f>
        <v>225.25</v>
      </c>
      <c r="I10" s="11">
        <f>460/12*3</f>
        <v>115</v>
      </c>
      <c r="J10" s="10">
        <v>0</v>
      </c>
      <c r="K10" s="10">
        <v>0</v>
      </c>
      <c r="L10" s="11">
        <f t="shared" si="4"/>
        <v>340.25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3" x14ac:dyDescent="0.25">
      <c r="A11" s="5">
        <f t="shared" si="1"/>
        <v>10</v>
      </c>
      <c r="B11" s="6" t="s">
        <v>25</v>
      </c>
      <c r="C11" s="7" t="s">
        <v>12</v>
      </c>
      <c r="D11" s="8" t="s">
        <v>13</v>
      </c>
      <c r="E11" s="9" t="s">
        <v>21</v>
      </c>
      <c r="F11" s="10">
        <v>1212</v>
      </c>
      <c r="G11" s="10">
        <f t="shared" si="0"/>
        <v>14544</v>
      </c>
      <c r="H11" s="11">
        <f>(848.4/12)+(1212/12*2)</f>
        <v>272.7</v>
      </c>
      <c r="I11" s="11">
        <f>(460/360*21)+(1212/12*2)</f>
        <v>228.83333333333334</v>
      </c>
      <c r="J11" s="10">
        <v>0</v>
      </c>
      <c r="K11" s="10">
        <v>0</v>
      </c>
      <c r="L11" s="11">
        <f t="shared" si="4"/>
        <v>501.5333333333333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 x14ac:dyDescent="0.25">
      <c r="A12" s="5">
        <f t="shared" si="1"/>
        <v>11</v>
      </c>
      <c r="B12" s="6" t="s">
        <v>26</v>
      </c>
      <c r="C12" s="7" t="s">
        <v>12</v>
      </c>
      <c r="D12" s="8" t="s">
        <v>13</v>
      </c>
      <c r="E12" s="9" t="s">
        <v>27</v>
      </c>
      <c r="F12" s="10">
        <v>986</v>
      </c>
      <c r="G12" s="10">
        <f t="shared" si="0"/>
        <v>11832</v>
      </c>
      <c r="H12" s="11">
        <f>F12/12*3</f>
        <v>246.5</v>
      </c>
      <c r="I12" s="11">
        <f>460/12*3</f>
        <v>115</v>
      </c>
      <c r="J12" s="10">
        <v>0</v>
      </c>
      <c r="K12" s="10">
        <v>0</v>
      </c>
      <c r="L12" s="11">
        <f t="shared" si="4"/>
        <v>361.5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6.5" x14ac:dyDescent="0.25">
      <c r="A13" s="5">
        <f t="shared" si="1"/>
        <v>12</v>
      </c>
      <c r="B13" s="6" t="s">
        <v>28</v>
      </c>
      <c r="C13" s="7" t="s">
        <v>12</v>
      </c>
      <c r="D13" s="8" t="s">
        <v>13</v>
      </c>
      <c r="E13" s="9" t="s">
        <v>16</v>
      </c>
      <c r="F13" s="10">
        <v>901</v>
      </c>
      <c r="G13" s="10">
        <f t="shared" si="0"/>
        <v>10812</v>
      </c>
      <c r="H13" s="11">
        <f>5.01+F13/12</f>
        <v>80.093333333333334</v>
      </c>
      <c r="I13" s="11">
        <f>2.06+(460/12)</f>
        <v>40.393333333333338</v>
      </c>
      <c r="J13" s="10">
        <v>0</v>
      </c>
      <c r="K13" s="10">
        <v>0</v>
      </c>
      <c r="L13" s="11">
        <f>SUM(H13:I13)</f>
        <v>120.48666666666668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x14ac:dyDescent="0.25">
      <c r="A14" s="5">
        <f t="shared" si="1"/>
        <v>13</v>
      </c>
      <c r="B14" s="6" t="s">
        <v>18</v>
      </c>
      <c r="C14" s="7" t="s">
        <v>12</v>
      </c>
      <c r="D14" s="8" t="s">
        <v>13</v>
      </c>
      <c r="E14" s="9" t="s">
        <v>19</v>
      </c>
      <c r="F14" s="10">
        <v>2034</v>
      </c>
      <c r="G14" s="10">
        <f>F14*11</f>
        <v>22374</v>
      </c>
      <c r="H14" s="11">
        <f>2034/12*2</f>
        <v>339</v>
      </c>
      <c r="I14" s="11">
        <f>38.3333333333333*2</f>
        <v>76.6666666666666</v>
      </c>
      <c r="J14" s="10">
        <v>0</v>
      </c>
      <c r="K14" s="10">
        <v>0</v>
      </c>
      <c r="L14" s="11">
        <f>SUM(H14:I14)</f>
        <v>415.66666666666663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6.5" x14ac:dyDescent="0.25">
      <c r="A15" s="5">
        <f t="shared" si="1"/>
        <v>14</v>
      </c>
      <c r="B15" s="6" t="s">
        <v>29</v>
      </c>
      <c r="C15" s="7" t="s">
        <v>12</v>
      </c>
      <c r="D15" s="8" t="s">
        <v>13</v>
      </c>
      <c r="E15" s="9" t="s">
        <v>21</v>
      </c>
      <c r="F15" s="10">
        <v>1212</v>
      </c>
      <c r="G15" s="10">
        <f>(1212*11)+733</f>
        <v>14065</v>
      </c>
      <c r="H15" s="11">
        <f>61.08+(1212/12*3)</f>
        <v>364.08</v>
      </c>
      <c r="I15" s="11">
        <f>460/12*3</f>
        <v>115</v>
      </c>
      <c r="J15" s="10">
        <v>0</v>
      </c>
      <c r="K15" s="10">
        <v>0</v>
      </c>
      <c r="L15" s="11">
        <f>SUM(H15:K15)</f>
        <v>479.08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6.5" x14ac:dyDescent="0.25">
      <c r="A16" s="5">
        <f t="shared" si="1"/>
        <v>15</v>
      </c>
      <c r="B16" s="6" t="s">
        <v>11</v>
      </c>
      <c r="C16" s="7" t="s">
        <v>12</v>
      </c>
      <c r="D16" s="8" t="s">
        <v>13</v>
      </c>
      <c r="E16" s="9" t="s">
        <v>14</v>
      </c>
      <c r="F16" s="10">
        <v>733</v>
      </c>
      <c r="G16" s="10">
        <f>F16*10</f>
        <v>7330</v>
      </c>
      <c r="H16" s="11">
        <f>F16/12</f>
        <v>61.083333333333336</v>
      </c>
      <c r="I16" s="11">
        <f>460/12</f>
        <v>38.333333333333336</v>
      </c>
      <c r="J16" s="10">
        <v>0</v>
      </c>
      <c r="K16" s="10">
        <v>0</v>
      </c>
      <c r="L16" s="11">
        <f>SUM(H16:K16)</f>
        <v>99.416666666666671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6.5" x14ac:dyDescent="0.25">
      <c r="A17" s="5">
        <f t="shared" si="1"/>
        <v>16</v>
      </c>
      <c r="B17" s="6" t="s">
        <v>30</v>
      </c>
      <c r="C17" s="7" t="s">
        <v>12</v>
      </c>
      <c r="D17" s="8" t="s">
        <v>13</v>
      </c>
      <c r="E17" s="9" t="s">
        <v>21</v>
      </c>
      <c r="F17" s="10">
        <v>1212</v>
      </c>
      <c r="G17" s="10">
        <v>6171</v>
      </c>
      <c r="H17" s="11">
        <f>F17/12*3</f>
        <v>303</v>
      </c>
      <c r="I17" s="11">
        <f>460/12*3</f>
        <v>115</v>
      </c>
      <c r="J17" s="10">
        <v>0</v>
      </c>
      <c r="K17" s="10">
        <v>0</v>
      </c>
      <c r="L17" s="11">
        <f t="shared" si="4"/>
        <v>418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13" customFormat="1" ht="16.5" x14ac:dyDescent="0.25">
      <c r="A18" s="5">
        <f t="shared" si="1"/>
        <v>17</v>
      </c>
      <c r="B18" s="6" t="s">
        <v>28</v>
      </c>
      <c r="C18" s="7" t="s">
        <v>12</v>
      </c>
      <c r="D18" s="8" t="s">
        <v>13</v>
      </c>
      <c r="E18" s="9" t="s">
        <v>16</v>
      </c>
      <c r="F18" s="10">
        <v>901</v>
      </c>
      <c r="G18" s="10">
        <f>F18*11</f>
        <v>9911</v>
      </c>
      <c r="H18" s="11">
        <f>780.87/12*2</f>
        <v>130.14500000000001</v>
      </c>
      <c r="I18" s="11">
        <f>33.22*2</f>
        <v>66.44</v>
      </c>
      <c r="J18" s="10">
        <v>0</v>
      </c>
      <c r="K18" s="10">
        <v>0</v>
      </c>
      <c r="L18" s="11">
        <f>SUM(H18:I18)</f>
        <v>196.58500000000001</v>
      </c>
      <c r="M18"/>
      <c r="N18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25">
      <c r="A19" s="5">
        <f t="shared" si="1"/>
        <v>18</v>
      </c>
      <c r="B19" s="6" t="s">
        <v>31</v>
      </c>
      <c r="C19" s="7" t="s">
        <v>12</v>
      </c>
      <c r="D19" s="8" t="s">
        <v>13</v>
      </c>
      <c r="E19" s="9" t="s">
        <v>32</v>
      </c>
      <c r="F19" s="10">
        <v>585</v>
      </c>
      <c r="G19" s="10">
        <f t="shared" si="0"/>
        <v>7020</v>
      </c>
      <c r="H19" s="11">
        <f>507/12+(733/12*2)</f>
        <v>164.41666666666669</v>
      </c>
      <c r="I19" s="11">
        <f>(460/360*26)+(460/12*2)</f>
        <v>109.88888888888889</v>
      </c>
      <c r="J19" s="10">
        <v>0</v>
      </c>
      <c r="K19" s="10">
        <v>0</v>
      </c>
      <c r="L19" s="11">
        <f t="shared" si="4"/>
        <v>274.30555555555554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6.5" x14ac:dyDescent="0.25">
      <c r="A20" s="5">
        <f t="shared" si="1"/>
        <v>19</v>
      </c>
      <c r="B20" s="6" t="s">
        <v>33</v>
      </c>
      <c r="C20" s="7" t="s">
        <v>12</v>
      </c>
      <c r="D20" s="8" t="s">
        <v>13</v>
      </c>
      <c r="E20" s="9" t="s">
        <v>21</v>
      </c>
      <c r="F20" s="10">
        <v>1212</v>
      </c>
      <c r="G20" s="10">
        <f t="shared" si="0"/>
        <v>14544</v>
      </c>
      <c r="H20" s="11">
        <f>F20/12*3</f>
        <v>303</v>
      </c>
      <c r="I20" s="11">
        <f>460/12*3</f>
        <v>115</v>
      </c>
      <c r="J20" s="10">
        <v>0</v>
      </c>
      <c r="K20" s="10">
        <v>0</v>
      </c>
      <c r="L20" s="11">
        <f t="shared" si="4"/>
        <v>418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7.25" customHeight="1" x14ac:dyDescent="0.25">
      <c r="A21" s="5">
        <f t="shared" si="1"/>
        <v>20</v>
      </c>
      <c r="B21" s="6" t="s">
        <v>11</v>
      </c>
      <c r="C21" s="7" t="s">
        <v>12</v>
      </c>
      <c r="D21" s="8" t="s">
        <v>13</v>
      </c>
      <c r="E21" s="9" t="s">
        <v>14</v>
      </c>
      <c r="F21" s="10">
        <v>733</v>
      </c>
      <c r="G21" s="10">
        <f t="shared" si="0"/>
        <v>8796</v>
      </c>
      <c r="H21" s="11">
        <f>F21/12*3</f>
        <v>183.25</v>
      </c>
      <c r="I21" s="11">
        <f>460/12*3</f>
        <v>115</v>
      </c>
      <c r="J21" s="10">
        <v>0</v>
      </c>
      <c r="K21" s="10">
        <v>0</v>
      </c>
      <c r="L21" s="11">
        <f>+SUM(H21:K21)</f>
        <v>298.25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4.75" customHeight="1" x14ac:dyDescent="0.25">
      <c r="A22" s="5">
        <f t="shared" si="1"/>
        <v>21</v>
      </c>
      <c r="B22" s="6" t="s">
        <v>34</v>
      </c>
      <c r="C22" s="7" t="s">
        <v>12</v>
      </c>
      <c r="D22" s="8" t="s">
        <v>13</v>
      </c>
      <c r="E22" s="9" t="s">
        <v>16</v>
      </c>
      <c r="F22" s="10">
        <v>901</v>
      </c>
      <c r="G22" s="10">
        <f>F22*11</f>
        <v>9911</v>
      </c>
      <c r="H22" s="11">
        <f>75.0833333333333*2</f>
        <v>150.1666666666666</v>
      </c>
      <c r="I22" s="11">
        <f>38.3333333333333*2</f>
        <v>76.6666666666666</v>
      </c>
      <c r="J22" s="10">
        <v>0</v>
      </c>
      <c r="K22" s="10">
        <v>0</v>
      </c>
      <c r="L22" s="11">
        <f>SUM(H22:I22)</f>
        <v>226.8333333333332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6.5" x14ac:dyDescent="0.25">
      <c r="A23" s="5">
        <f t="shared" si="1"/>
        <v>22</v>
      </c>
      <c r="B23" s="6" t="s">
        <v>35</v>
      </c>
      <c r="C23" s="7" t="s">
        <v>12</v>
      </c>
      <c r="D23" s="8" t="s">
        <v>13</v>
      </c>
      <c r="E23" s="9" t="s">
        <v>16</v>
      </c>
      <c r="F23" s="10">
        <v>901</v>
      </c>
      <c r="G23" s="10">
        <v>8796</v>
      </c>
      <c r="H23" s="11">
        <f>F23/12*3</f>
        <v>225.25</v>
      </c>
      <c r="I23" s="11">
        <f>460/12*3</f>
        <v>115</v>
      </c>
      <c r="J23" s="10">
        <v>0</v>
      </c>
      <c r="K23" s="10">
        <v>0</v>
      </c>
      <c r="L23" s="11">
        <f>+SUM(H23:K23)</f>
        <v>340.25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6.5" x14ac:dyDescent="0.25">
      <c r="A24" s="7">
        <f t="shared" si="1"/>
        <v>23</v>
      </c>
      <c r="B24" s="6" t="s">
        <v>36</v>
      </c>
      <c r="C24" s="7" t="s">
        <v>12</v>
      </c>
      <c r="D24" s="8" t="s">
        <v>13</v>
      </c>
      <c r="E24" s="9" t="s">
        <v>16</v>
      </c>
      <c r="F24" s="10">
        <v>901</v>
      </c>
      <c r="G24" s="10">
        <f>F24*11</f>
        <v>9911</v>
      </c>
      <c r="H24" s="11">
        <f>65.07+(F24/12)</f>
        <v>140.15333333333331</v>
      </c>
      <c r="I24" s="11">
        <f>33.22+(460/12)</f>
        <v>71.553333333333342</v>
      </c>
      <c r="J24" s="10">
        <v>0</v>
      </c>
      <c r="K24" s="10">
        <v>0</v>
      </c>
      <c r="L24" s="11">
        <f>SUM(H24:J24)</f>
        <v>211.70666666666665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13" customFormat="1" ht="16.5" x14ac:dyDescent="0.25">
      <c r="A25" s="5">
        <f t="shared" si="1"/>
        <v>24</v>
      </c>
      <c r="B25" s="6" t="s">
        <v>37</v>
      </c>
      <c r="C25" s="7" t="s">
        <v>12</v>
      </c>
      <c r="D25" s="8" t="s">
        <v>38</v>
      </c>
      <c r="E25" s="9" t="s">
        <v>39</v>
      </c>
      <c r="F25" s="10">
        <v>2700</v>
      </c>
      <c r="G25" s="10">
        <f t="shared" si="0"/>
        <v>32400</v>
      </c>
      <c r="H25" s="11">
        <f>F25/12*3</f>
        <v>675</v>
      </c>
      <c r="I25" s="11">
        <f>460/12*3</f>
        <v>115</v>
      </c>
      <c r="J25" s="10">
        <v>0</v>
      </c>
      <c r="K25" s="10">
        <v>0</v>
      </c>
      <c r="L25" s="11">
        <f t="shared" si="4"/>
        <v>790</v>
      </c>
      <c r="M25"/>
      <c r="N25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6.5" x14ac:dyDescent="0.25">
      <c r="A26" s="5">
        <f t="shared" si="1"/>
        <v>25</v>
      </c>
      <c r="B26" s="6" t="s">
        <v>18</v>
      </c>
      <c r="C26" s="7" t="s">
        <v>12</v>
      </c>
      <c r="D26" s="8" t="s">
        <v>38</v>
      </c>
      <c r="E26" s="9" t="s">
        <v>19</v>
      </c>
      <c r="F26" s="10">
        <v>2034</v>
      </c>
      <c r="G26" s="10">
        <f>F26*11</f>
        <v>22374</v>
      </c>
      <c r="H26" s="11">
        <f>2034/12*2</f>
        <v>339</v>
      </c>
      <c r="I26" s="11">
        <f>38.3333333333333*2</f>
        <v>76.6666666666666</v>
      </c>
      <c r="J26" s="10">
        <v>0</v>
      </c>
      <c r="K26" s="10">
        <v>0</v>
      </c>
      <c r="L26" s="11">
        <f>SUM(H26:K26)</f>
        <v>415.66666666666663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6.5" x14ac:dyDescent="0.25">
      <c r="A27" s="5">
        <f t="shared" si="1"/>
        <v>26</v>
      </c>
      <c r="B27" s="6" t="s">
        <v>18</v>
      </c>
      <c r="C27" s="7" t="s">
        <v>12</v>
      </c>
      <c r="D27" s="8" t="s">
        <v>38</v>
      </c>
      <c r="E27" s="9" t="s">
        <v>19</v>
      </c>
      <c r="F27" s="10">
        <v>2034</v>
      </c>
      <c r="G27" s="10">
        <f>F27*11</f>
        <v>22374</v>
      </c>
      <c r="H27" s="11">
        <f>2034/12*2</f>
        <v>339</v>
      </c>
      <c r="I27" s="11">
        <f>38.3333333333333*2</f>
        <v>76.6666666666666</v>
      </c>
      <c r="J27" s="10">
        <v>0</v>
      </c>
      <c r="K27" s="10">
        <v>0</v>
      </c>
      <c r="L27" s="11">
        <f>SUM(H27:K27)</f>
        <v>415.66666666666663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3" x14ac:dyDescent="0.25">
      <c r="A28" s="5">
        <f t="shared" si="1"/>
        <v>27</v>
      </c>
      <c r="B28" s="6" t="s">
        <v>40</v>
      </c>
      <c r="C28" s="7" t="s">
        <v>12</v>
      </c>
      <c r="D28" s="8" t="s">
        <v>38</v>
      </c>
      <c r="E28" s="9" t="s">
        <v>14</v>
      </c>
      <c r="F28" s="10">
        <v>733</v>
      </c>
      <c r="G28" s="10">
        <f>F28*11</f>
        <v>8063</v>
      </c>
      <c r="H28" s="11">
        <f>733/12*2</f>
        <v>122.16666666666667</v>
      </c>
      <c r="I28" s="11">
        <f>38.3333333333333*2</f>
        <v>76.6666666666666</v>
      </c>
      <c r="J28" s="10">
        <v>0</v>
      </c>
      <c r="K28" s="10">
        <v>0</v>
      </c>
      <c r="L28" s="11">
        <f>SUM(H28:K28)</f>
        <v>198.83333333333326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6.5" x14ac:dyDescent="0.25">
      <c r="A29" s="5">
        <f t="shared" si="1"/>
        <v>28</v>
      </c>
      <c r="B29" s="6" t="s">
        <v>41</v>
      </c>
      <c r="C29" s="7" t="s">
        <v>12</v>
      </c>
      <c r="D29" s="8" t="s">
        <v>38</v>
      </c>
      <c r="E29" s="9" t="s">
        <v>42</v>
      </c>
      <c r="F29" s="10">
        <v>622</v>
      </c>
      <c r="G29" s="10">
        <f>F29*11</f>
        <v>6842</v>
      </c>
      <c r="H29" s="11">
        <f>539.07/12+(F29/12)</f>
        <v>96.755833333333342</v>
      </c>
      <c r="I29" s="11">
        <f>460/360*26+(460/12)</f>
        <v>71.555555555555557</v>
      </c>
      <c r="J29" s="10">
        <v>0</v>
      </c>
      <c r="K29" s="10">
        <v>0</v>
      </c>
      <c r="L29" s="11">
        <f>SUM(H29:K29)</f>
        <v>168.3113888888889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6.5" x14ac:dyDescent="0.25">
      <c r="A30" s="5">
        <f t="shared" si="1"/>
        <v>29</v>
      </c>
      <c r="B30" s="6" t="s">
        <v>43</v>
      </c>
      <c r="C30" s="7" t="s">
        <v>12</v>
      </c>
      <c r="D30" s="8" t="s">
        <v>13</v>
      </c>
      <c r="E30" s="9" t="s">
        <v>16</v>
      </c>
      <c r="F30" s="10">
        <v>901</v>
      </c>
      <c r="G30" s="10">
        <f t="shared" si="0"/>
        <v>10812</v>
      </c>
      <c r="H30" s="11">
        <f>F30/12*3</f>
        <v>225.25</v>
      </c>
      <c r="I30" s="11">
        <f>460/12*3</f>
        <v>115</v>
      </c>
      <c r="J30" s="10">
        <v>0</v>
      </c>
      <c r="K30" s="10">
        <v>0</v>
      </c>
      <c r="L30" s="11">
        <f t="shared" si="4"/>
        <v>340.25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6.5" x14ac:dyDescent="0.25">
      <c r="A31" s="5">
        <f t="shared" si="1"/>
        <v>30</v>
      </c>
      <c r="B31" s="6" t="s">
        <v>44</v>
      </c>
      <c r="C31" s="7" t="s">
        <v>12</v>
      </c>
      <c r="D31" s="8" t="s">
        <v>13</v>
      </c>
      <c r="E31" s="9" t="s">
        <v>21</v>
      </c>
      <c r="F31" s="10">
        <v>1212</v>
      </c>
      <c r="G31" s="10">
        <f t="shared" si="0"/>
        <v>14544</v>
      </c>
      <c r="H31" s="11">
        <f>F31/12*3</f>
        <v>303</v>
      </c>
      <c r="I31" s="11">
        <f>460/12*3</f>
        <v>115</v>
      </c>
      <c r="J31" s="10">
        <v>0</v>
      </c>
      <c r="K31" s="10">
        <v>0</v>
      </c>
      <c r="L31" s="11">
        <f t="shared" si="4"/>
        <v>418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6.5" x14ac:dyDescent="0.25">
      <c r="A32" s="5">
        <f t="shared" si="1"/>
        <v>31</v>
      </c>
      <c r="B32" s="6" t="s">
        <v>18</v>
      </c>
      <c r="C32" s="7" t="s">
        <v>12</v>
      </c>
      <c r="D32" s="8" t="s">
        <v>13</v>
      </c>
      <c r="E32" s="9" t="s">
        <v>19</v>
      </c>
      <c r="F32" s="10">
        <v>2034</v>
      </c>
      <c r="G32" s="10">
        <f>F32*11</f>
        <v>22374</v>
      </c>
      <c r="H32" s="11">
        <f>813.6/12+(F32/12)</f>
        <v>237.3</v>
      </c>
      <c r="I32" s="11">
        <f>460/360*12+(460/12)</f>
        <v>53.666666666666671</v>
      </c>
      <c r="J32" s="10">
        <v>0</v>
      </c>
      <c r="K32" s="10">
        <v>0</v>
      </c>
      <c r="L32" s="11">
        <f t="shared" si="4"/>
        <v>290.9666666666667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6.5" x14ac:dyDescent="0.25">
      <c r="A33" s="5">
        <f t="shared" si="1"/>
        <v>32</v>
      </c>
      <c r="B33" s="6" t="s">
        <v>45</v>
      </c>
      <c r="C33" s="7" t="s">
        <v>12</v>
      </c>
      <c r="D33" s="8" t="s">
        <v>13</v>
      </c>
      <c r="E33" s="9" t="s">
        <v>14</v>
      </c>
      <c r="F33" s="10">
        <v>733</v>
      </c>
      <c r="G33" s="10">
        <f t="shared" si="0"/>
        <v>8796</v>
      </c>
      <c r="H33" s="11">
        <f>F33/12*3</f>
        <v>183.25</v>
      </c>
      <c r="I33" s="11">
        <f>460/12*3</f>
        <v>115</v>
      </c>
      <c r="J33" s="10">
        <v>0</v>
      </c>
      <c r="K33" s="10">
        <v>0</v>
      </c>
      <c r="L33" s="11">
        <f t="shared" si="4"/>
        <v>298.25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5">
        <f t="shared" si="1"/>
        <v>33</v>
      </c>
      <c r="B34" s="6" t="s">
        <v>46</v>
      </c>
      <c r="C34" s="7" t="s">
        <v>12</v>
      </c>
      <c r="D34" s="8" t="s">
        <v>13</v>
      </c>
      <c r="E34" s="9" t="s">
        <v>14</v>
      </c>
      <c r="F34" s="10">
        <v>733</v>
      </c>
      <c r="G34" s="10">
        <v>10812</v>
      </c>
      <c r="H34" s="11">
        <f>F34/12*3</f>
        <v>183.25</v>
      </c>
      <c r="I34" s="11">
        <f>460/12*3</f>
        <v>115</v>
      </c>
      <c r="J34" s="10">
        <v>0</v>
      </c>
      <c r="K34" s="10">
        <v>0</v>
      </c>
      <c r="L34" s="11">
        <f t="shared" si="4"/>
        <v>298.25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5">
        <f t="shared" si="1"/>
        <v>34</v>
      </c>
      <c r="B35" s="6" t="s">
        <v>47</v>
      </c>
      <c r="C35" s="7" t="s">
        <v>12</v>
      </c>
      <c r="D35" s="8" t="s">
        <v>38</v>
      </c>
      <c r="E35" s="9" t="s">
        <v>39</v>
      </c>
      <c r="F35" s="10">
        <v>2700</v>
      </c>
      <c r="G35" s="10">
        <f t="shared" si="0"/>
        <v>32400</v>
      </c>
      <c r="H35" s="11">
        <f>F35/12*3</f>
        <v>675</v>
      </c>
      <c r="I35" s="11">
        <f>460/12*3</f>
        <v>115</v>
      </c>
      <c r="J35" s="10">
        <v>0</v>
      </c>
      <c r="K35" s="10">
        <v>0</v>
      </c>
      <c r="L35" s="11">
        <f t="shared" si="4"/>
        <v>790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5">
        <f t="shared" si="1"/>
        <v>35</v>
      </c>
      <c r="B36" s="6" t="s">
        <v>48</v>
      </c>
      <c r="C36" s="7" t="s">
        <v>49</v>
      </c>
      <c r="D36" s="8" t="s">
        <v>50</v>
      </c>
      <c r="E36" s="9" t="s">
        <v>51</v>
      </c>
      <c r="F36" s="10">
        <v>561</v>
      </c>
      <c r="G36" s="10">
        <f>F36*10</f>
        <v>5610</v>
      </c>
      <c r="H36" s="11">
        <f>F36/12*3</f>
        <v>140.25</v>
      </c>
      <c r="I36" s="11">
        <f>460/12</f>
        <v>38.333333333333336</v>
      </c>
      <c r="J36" s="10">
        <v>0</v>
      </c>
      <c r="K36" s="10">
        <v>0</v>
      </c>
      <c r="L36" s="11">
        <f>SUM(H36:J36)</f>
        <v>178.58333333333334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5">
        <f t="shared" si="1"/>
        <v>36</v>
      </c>
      <c r="B37" s="6" t="s">
        <v>52</v>
      </c>
      <c r="C37" s="7" t="s">
        <v>12</v>
      </c>
      <c r="D37" s="8" t="s">
        <v>13</v>
      </c>
      <c r="E37" s="9">
        <v>2</v>
      </c>
      <c r="F37" s="10">
        <v>2300</v>
      </c>
      <c r="G37" s="10">
        <f>F37*10</f>
        <v>23000</v>
      </c>
      <c r="H37" s="11">
        <f>F37/12</f>
        <v>191.66666666666666</v>
      </c>
      <c r="I37" s="11">
        <f>460/12</f>
        <v>38.333333333333336</v>
      </c>
      <c r="J37" s="10">
        <v>0</v>
      </c>
      <c r="K37" s="10">
        <v>0</v>
      </c>
      <c r="L37" s="11">
        <f>SUM(H37:K37)</f>
        <v>230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5">
        <f t="shared" si="1"/>
        <v>37</v>
      </c>
      <c r="B38" s="6" t="s">
        <v>53</v>
      </c>
      <c r="C38" s="7" t="s">
        <v>12</v>
      </c>
      <c r="D38" s="8" t="s">
        <v>38</v>
      </c>
      <c r="E38" s="9" t="s">
        <v>39</v>
      </c>
      <c r="F38" s="10">
        <v>2700</v>
      </c>
      <c r="G38" s="10">
        <f t="shared" si="0"/>
        <v>32400</v>
      </c>
      <c r="H38" s="11">
        <f>F38/12*3</f>
        <v>675</v>
      </c>
      <c r="I38" s="11">
        <f>460/12*3</f>
        <v>115</v>
      </c>
      <c r="J38" s="10">
        <v>0</v>
      </c>
      <c r="K38" s="10">
        <v>0</v>
      </c>
      <c r="L38" s="11">
        <f t="shared" si="4"/>
        <v>790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5">
        <f t="shared" si="1"/>
        <v>38</v>
      </c>
      <c r="B39" s="6" t="s">
        <v>54</v>
      </c>
      <c r="C39" s="7" t="s">
        <v>12</v>
      </c>
      <c r="D39" s="8" t="s">
        <v>13</v>
      </c>
      <c r="E39" s="9" t="s">
        <v>16</v>
      </c>
      <c r="F39" s="10">
        <v>901</v>
      </c>
      <c r="G39" s="10">
        <f t="shared" si="0"/>
        <v>10812</v>
      </c>
      <c r="H39" s="11">
        <f>F39/12*3</f>
        <v>225.25</v>
      </c>
      <c r="I39" s="11">
        <f>460/12*3</f>
        <v>115</v>
      </c>
      <c r="J39" s="10">
        <v>0</v>
      </c>
      <c r="K39" s="10">
        <v>0</v>
      </c>
      <c r="L39" s="11">
        <f t="shared" si="4"/>
        <v>340.25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5">
        <f t="shared" si="1"/>
        <v>39</v>
      </c>
      <c r="B40" s="6" t="s">
        <v>55</v>
      </c>
      <c r="C40" s="7" t="s">
        <v>12</v>
      </c>
      <c r="D40" s="8" t="s">
        <v>56</v>
      </c>
      <c r="E40" s="9" t="s">
        <v>14</v>
      </c>
      <c r="F40" s="10">
        <v>733</v>
      </c>
      <c r="G40" s="10">
        <f>F40*10</f>
        <v>7330</v>
      </c>
      <c r="H40" s="11">
        <f>F40/12</f>
        <v>61.083333333333336</v>
      </c>
      <c r="I40" s="11">
        <f>460/12</f>
        <v>38.333333333333336</v>
      </c>
      <c r="J40" s="10">
        <v>0</v>
      </c>
      <c r="K40" s="10">
        <v>0</v>
      </c>
      <c r="L40" s="11">
        <f>SUM(H40:K40)</f>
        <v>99.416666666666671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5">
        <f t="shared" si="1"/>
        <v>40</v>
      </c>
      <c r="B41" s="6" t="s">
        <v>24</v>
      </c>
      <c r="C41" s="7"/>
      <c r="D41" s="8" t="s">
        <v>13</v>
      </c>
      <c r="E41" s="9" t="s">
        <v>16</v>
      </c>
      <c r="F41" s="10">
        <v>901</v>
      </c>
      <c r="G41" s="10">
        <f t="shared" si="0"/>
        <v>10812</v>
      </c>
      <c r="H41" s="11">
        <f t="shared" ref="H41:H47" si="5">F41/12*3</f>
        <v>225.25</v>
      </c>
      <c r="I41" s="11">
        <f t="shared" ref="I41:I47" si="6">460/12*3</f>
        <v>115</v>
      </c>
      <c r="J41" s="10">
        <v>0</v>
      </c>
      <c r="K41" s="10">
        <v>0</v>
      </c>
      <c r="L41" s="11">
        <f t="shared" si="4"/>
        <v>340.25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5">
        <f t="shared" si="1"/>
        <v>41</v>
      </c>
      <c r="B42" s="6" t="s">
        <v>57</v>
      </c>
      <c r="C42" s="7" t="s">
        <v>12</v>
      </c>
      <c r="D42" s="8" t="s">
        <v>13</v>
      </c>
      <c r="E42" s="9" t="s">
        <v>58</v>
      </c>
      <c r="F42" s="10">
        <v>817</v>
      </c>
      <c r="G42" s="10">
        <f t="shared" si="0"/>
        <v>9804</v>
      </c>
      <c r="H42" s="11">
        <f t="shared" si="5"/>
        <v>204.25</v>
      </c>
      <c r="I42" s="11">
        <f t="shared" si="6"/>
        <v>115</v>
      </c>
      <c r="J42" s="10">
        <v>0</v>
      </c>
      <c r="K42" s="10">
        <v>0</v>
      </c>
      <c r="L42" s="11">
        <f t="shared" si="4"/>
        <v>319.25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5">
        <f t="shared" si="1"/>
        <v>42</v>
      </c>
      <c r="B43" s="6" t="s">
        <v>59</v>
      </c>
      <c r="C43" s="7" t="s">
        <v>12</v>
      </c>
      <c r="D43" s="8" t="s">
        <v>13</v>
      </c>
      <c r="E43" s="9" t="s">
        <v>42</v>
      </c>
      <c r="F43" s="10">
        <v>622</v>
      </c>
      <c r="G43" s="10">
        <f t="shared" si="0"/>
        <v>7464</v>
      </c>
      <c r="H43" s="11">
        <f t="shared" si="5"/>
        <v>155.5</v>
      </c>
      <c r="I43" s="11">
        <f t="shared" si="6"/>
        <v>115</v>
      </c>
      <c r="J43" s="10">
        <v>0</v>
      </c>
      <c r="K43" s="10">
        <v>0</v>
      </c>
      <c r="L43" s="11">
        <f t="shared" si="4"/>
        <v>270.5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5">
        <f t="shared" si="1"/>
        <v>43</v>
      </c>
      <c r="B44" s="6" t="s">
        <v>60</v>
      </c>
      <c r="C44" s="7" t="s">
        <v>12</v>
      </c>
      <c r="D44" s="8" t="s">
        <v>13</v>
      </c>
      <c r="E44" s="9" t="s">
        <v>61</v>
      </c>
      <c r="F44" s="10">
        <v>1086</v>
      </c>
      <c r="G44" s="10">
        <f t="shared" si="0"/>
        <v>13032</v>
      </c>
      <c r="H44" s="11">
        <f t="shared" si="5"/>
        <v>271.5</v>
      </c>
      <c r="I44" s="11">
        <f t="shared" si="6"/>
        <v>115</v>
      </c>
      <c r="J44" s="10">
        <v>0</v>
      </c>
      <c r="K44" s="10">
        <v>0</v>
      </c>
      <c r="L44" s="11">
        <f t="shared" si="4"/>
        <v>386.5</v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5">
        <f t="shared" si="1"/>
        <v>44</v>
      </c>
      <c r="B45" s="6" t="s">
        <v>62</v>
      </c>
      <c r="C45" s="7" t="s">
        <v>12</v>
      </c>
      <c r="D45" s="8" t="s">
        <v>13</v>
      </c>
      <c r="E45" s="9" t="s">
        <v>16</v>
      </c>
      <c r="F45" s="10">
        <v>901</v>
      </c>
      <c r="G45" s="10">
        <f t="shared" si="0"/>
        <v>10812</v>
      </c>
      <c r="H45" s="11">
        <f t="shared" si="5"/>
        <v>225.25</v>
      </c>
      <c r="I45" s="11">
        <f t="shared" si="6"/>
        <v>115</v>
      </c>
      <c r="J45" s="10">
        <v>0</v>
      </c>
      <c r="K45" s="10">
        <v>0</v>
      </c>
      <c r="L45" s="11">
        <f t="shared" si="4"/>
        <v>340.25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5">
        <f t="shared" si="1"/>
        <v>45</v>
      </c>
      <c r="B46" s="6" t="s">
        <v>11</v>
      </c>
      <c r="C46" s="7" t="s">
        <v>12</v>
      </c>
      <c r="D46" s="8" t="s">
        <v>56</v>
      </c>
      <c r="E46" s="9" t="s">
        <v>14</v>
      </c>
      <c r="F46" s="10">
        <v>733</v>
      </c>
      <c r="G46" s="10">
        <v>13032</v>
      </c>
      <c r="H46" s="11">
        <f t="shared" si="5"/>
        <v>183.25</v>
      </c>
      <c r="I46" s="11">
        <f t="shared" si="6"/>
        <v>115</v>
      </c>
      <c r="J46" s="10">
        <v>0</v>
      </c>
      <c r="K46" s="10">
        <v>0</v>
      </c>
      <c r="L46" s="11">
        <f t="shared" si="4"/>
        <v>298.25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5">
        <f t="shared" si="1"/>
        <v>46</v>
      </c>
      <c r="B47" s="6" t="s">
        <v>63</v>
      </c>
      <c r="C47" s="7" t="s">
        <v>12</v>
      </c>
      <c r="D47" s="8" t="s">
        <v>13</v>
      </c>
      <c r="E47" s="9" t="s">
        <v>14</v>
      </c>
      <c r="F47" s="10">
        <v>733</v>
      </c>
      <c r="G47" s="10">
        <f t="shared" si="0"/>
        <v>8796</v>
      </c>
      <c r="H47" s="11">
        <f t="shared" si="5"/>
        <v>183.25</v>
      </c>
      <c r="I47" s="11">
        <f t="shared" si="6"/>
        <v>115</v>
      </c>
      <c r="J47" s="10">
        <v>0</v>
      </c>
      <c r="K47" s="10">
        <v>0</v>
      </c>
      <c r="L47" s="11">
        <f t="shared" si="4"/>
        <v>298.25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5">
        <f t="shared" si="1"/>
        <v>47</v>
      </c>
      <c r="B48" s="6" t="s">
        <v>18</v>
      </c>
      <c r="C48" s="7" t="s">
        <v>12</v>
      </c>
      <c r="D48" s="8" t="s">
        <v>13</v>
      </c>
      <c r="E48" s="9" t="s">
        <v>64</v>
      </c>
      <c r="F48" s="10">
        <v>2034</v>
      </c>
      <c r="G48" s="10">
        <f t="shared" si="0"/>
        <v>24408</v>
      </c>
      <c r="H48" s="11">
        <f>F48/12*2</f>
        <v>339</v>
      </c>
      <c r="I48" s="11">
        <f>38.3333333333333*2</f>
        <v>76.6666666666666</v>
      </c>
      <c r="J48" s="10">
        <v>0</v>
      </c>
      <c r="K48" s="10">
        <v>0</v>
      </c>
      <c r="L48" s="11">
        <f t="shared" si="4"/>
        <v>415.66666666666663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5">
        <f t="shared" si="1"/>
        <v>48</v>
      </c>
      <c r="B49" s="6" t="s">
        <v>65</v>
      </c>
      <c r="C49" s="7" t="s">
        <v>12</v>
      </c>
      <c r="D49" s="8" t="s">
        <v>13</v>
      </c>
      <c r="E49" s="9" t="s">
        <v>14</v>
      </c>
      <c r="F49" s="10">
        <v>733</v>
      </c>
      <c r="G49" s="10">
        <f t="shared" si="0"/>
        <v>8796</v>
      </c>
      <c r="H49" s="11">
        <f>F49/12*3</f>
        <v>183.25</v>
      </c>
      <c r="I49" s="11">
        <f>460/12*3</f>
        <v>115</v>
      </c>
      <c r="J49" s="10">
        <v>0</v>
      </c>
      <c r="K49" s="10">
        <v>0</v>
      </c>
      <c r="L49" s="11">
        <f t="shared" si="4"/>
        <v>298.25</v>
      </c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5">
        <f t="shared" si="1"/>
        <v>49</v>
      </c>
      <c r="B50" s="6" t="s">
        <v>66</v>
      </c>
      <c r="C50" s="7" t="s">
        <v>12</v>
      </c>
      <c r="D50" s="8" t="s">
        <v>13</v>
      </c>
      <c r="E50" s="9" t="s">
        <v>16</v>
      </c>
      <c r="F50" s="10">
        <v>901</v>
      </c>
      <c r="G50" s="10">
        <f t="shared" si="0"/>
        <v>10812</v>
      </c>
      <c r="H50" s="11">
        <f>F50/12*3</f>
        <v>225.25</v>
      </c>
      <c r="I50" s="11">
        <f>460/12*3</f>
        <v>115</v>
      </c>
      <c r="J50" s="10">
        <v>0</v>
      </c>
      <c r="K50" s="10">
        <v>0</v>
      </c>
      <c r="L50" s="11">
        <f t="shared" si="4"/>
        <v>340.25</v>
      </c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5">
        <f t="shared" si="1"/>
        <v>50</v>
      </c>
      <c r="B51" s="6" t="s">
        <v>67</v>
      </c>
      <c r="C51" s="7" t="s">
        <v>12</v>
      </c>
      <c r="D51" s="8" t="s">
        <v>13</v>
      </c>
      <c r="E51" s="9" t="s">
        <v>21</v>
      </c>
      <c r="F51" s="10">
        <v>1212</v>
      </c>
      <c r="G51" s="10">
        <f t="shared" si="0"/>
        <v>14544</v>
      </c>
      <c r="H51" s="11">
        <f>F51/12*3</f>
        <v>303</v>
      </c>
      <c r="I51" s="11">
        <f>460/12*3</f>
        <v>115</v>
      </c>
      <c r="J51" s="10">
        <v>0</v>
      </c>
      <c r="K51" s="10">
        <v>0</v>
      </c>
      <c r="L51" s="11">
        <f t="shared" si="4"/>
        <v>418</v>
      </c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5">
        <f t="shared" si="1"/>
        <v>51</v>
      </c>
      <c r="B52" s="6" t="s">
        <v>36</v>
      </c>
      <c r="C52" s="7" t="s">
        <v>12</v>
      </c>
      <c r="D52" s="8" t="s">
        <v>13</v>
      </c>
      <c r="E52" s="9" t="s">
        <v>16</v>
      </c>
      <c r="F52" s="10">
        <v>901</v>
      </c>
      <c r="G52" s="10">
        <f t="shared" si="0"/>
        <v>10812</v>
      </c>
      <c r="H52" s="11">
        <f>F52/12*3</f>
        <v>225.25</v>
      </c>
      <c r="I52" s="11">
        <f>460/12*3</f>
        <v>115</v>
      </c>
      <c r="J52" s="10">
        <v>0</v>
      </c>
      <c r="K52" s="10">
        <v>0</v>
      </c>
      <c r="L52" s="11">
        <f>+SUM(H52:K52)</f>
        <v>340.25</v>
      </c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5">
        <f t="shared" si="1"/>
        <v>52</v>
      </c>
      <c r="B53" s="6" t="s">
        <v>18</v>
      </c>
      <c r="C53" s="7" t="s">
        <v>12</v>
      </c>
      <c r="D53" s="8" t="s">
        <v>13</v>
      </c>
      <c r="E53" s="9" t="s">
        <v>64</v>
      </c>
      <c r="F53" s="10">
        <v>2034</v>
      </c>
      <c r="G53" s="10">
        <f>F53*11</f>
        <v>22374</v>
      </c>
      <c r="H53" s="11">
        <f>F53/12*2</f>
        <v>339</v>
      </c>
      <c r="I53" s="11">
        <f>460/12</f>
        <v>38.333333333333336</v>
      </c>
      <c r="J53" s="10">
        <v>0</v>
      </c>
      <c r="K53" s="10">
        <v>0</v>
      </c>
      <c r="L53" s="11">
        <f t="shared" ref="L53:L72" si="7">+SUM(H53:K53)</f>
        <v>377.33333333333331</v>
      </c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5">
        <f t="shared" si="1"/>
        <v>53</v>
      </c>
      <c r="B54" s="6" t="s">
        <v>68</v>
      </c>
      <c r="C54" s="7" t="s">
        <v>12</v>
      </c>
      <c r="D54" s="8" t="s">
        <v>38</v>
      </c>
      <c r="E54" s="9">
        <v>10</v>
      </c>
      <c r="F54" s="10">
        <v>5150</v>
      </c>
      <c r="G54" s="10">
        <f t="shared" si="0"/>
        <v>61800</v>
      </c>
      <c r="H54" s="11">
        <f>F54/12*3</f>
        <v>1287.5</v>
      </c>
      <c r="I54" s="11">
        <f>460/12*3</f>
        <v>115</v>
      </c>
      <c r="J54" s="10">
        <v>0</v>
      </c>
      <c r="K54" s="10">
        <v>0</v>
      </c>
      <c r="L54" s="11">
        <f t="shared" si="7"/>
        <v>1402.5</v>
      </c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5">
        <f t="shared" si="1"/>
        <v>54</v>
      </c>
      <c r="B55" s="6" t="s">
        <v>69</v>
      </c>
      <c r="C55" s="7" t="s">
        <v>12</v>
      </c>
      <c r="D55" s="8" t="s">
        <v>38</v>
      </c>
      <c r="E55" s="9" t="s">
        <v>39</v>
      </c>
      <c r="F55" s="10">
        <v>2700</v>
      </c>
      <c r="G55" s="10">
        <v>32400</v>
      </c>
      <c r="H55" s="11">
        <f>F55/12*3</f>
        <v>675</v>
      </c>
      <c r="I55" s="11">
        <f>460/12*3</f>
        <v>115</v>
      </c>
      <c r="J55" s="10">
        <v>0</v>
      </c>
      <c r="K55" s="10">
        <v>0</v>
      </c>
      <c r="L55" s="11">
        <f t="shared" si="7"/>
        <v>790</v>
      </c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5">
        <f t="shared" si="1"/>
        <v>55</v>
      </c>
      <c r="B56" s="6" t="s">
        <v>70</v>
      </c>
      <c r="C56" s="7" t="s">
        <v>12</v>
      </c>
      <c r="D56" s="8" t="s">
        <v>13</v>
      </c>
      <c r="E56" s="9" t="s">
        <v>27</v>
      </c>
      <c r="F56" s="10">
        <v>986</v>
      </c>
      <c r="G56" s="10">
        <f t="shared" si="0"/>
        <v>11832</v>
      </c>
      <c r="H56" s="11">
        <f>(854.53/12)+(1086/12*2)</f>
        <v>252.21083333333331</v>
      </c>
      <c r="I56" s="11">
        <f>(460/360*26)+(460/12*2)</f>
        <v>109.88888888888889</v>
      </c>
      <c r="J56" s="10">
        <v>0</v>
      </c>
      <c r="K56" s="10">
        <v>0</v>
      </c>
      <c r="L56" s="11">
        <f t="shared" si="7"/>
        <v>362.09972222222223</v>
      </c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5">
        <f t="shared" si="1"/>
        <v>56</v>
      </c>
      <c r="B57" s="6" t="s">
        <v>71</v>
      </c>
      <c r="C57" s="7" t="s">
        <v>12</v>
      </c>
      <c r="D57" s="8" t="s">
        <v>13</v>
      </c>
      <c r="E57" s="9" t="s">
        <v>21</v>
      </c>
      <c r="F57" s="10">
        <v>1212</v>
      </c>
      <c r="G57" s="10">
        <f>F57*11</f>
        <v>13332</v>
      </c>
      <c r="H57" s="11">
        <f>1212/12*2</f>
        <v>202</v>
      </c>
      <c r="I57" s="11">
        <f>460/12*2</f>
        <v>76.666666666666671</v>
      </c>
      <c r="J57" s="10">
        <v>0</v>
      </c>
      <c r="K57" s="10">
        <v>0</v>
      </c>
      <c r="L57" s="11">
        <f t="shared" si="7"/>
        <v>278.66666666666669</v>
      </c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5">
        <f t="shared" si="1"/>
        <v>57</v>
      </c>
      <c r="B58" s="6" t="s">
        <v>72</v>
      </c>
      <c r="C58" s="7" t="s">
        <v>12</v>
      </c>
      <c r="D58" s="8" t="s">
        <v>13</v>
      </c>
      <c r="E58" s="9" t="s">
        <v>16</v>
      </c>
      <c r="F58" s="10">
        <v>901</v>
      </c>
      <c r="G58" s="10">
        <f>F58*12</f>
        <v>10812</v>
      </c>
      <c r="H58" s="11">
        <f>F58/12*3</f>
        <v>225.25</v>
      </c>
      <c r="I58" s="11">
        <f>460/12*3</f>
        <v>115</v>
      </c>
      <c r="J58" s="10">
        <v>0</v>
      </c>
      <c r="K58" s="10">
        <v>0</v>
      </c>
      <c r="L58" s="11">
        <f t="shared" si="7"/>
        <v>340.25</v>
      </c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5">
        <f t="shared" si="1"/>
        <v>58</v>
      </c>
      <c r="B59" s="6" t="s">
        <v>73</v>
      </c>
      <c r="C59" s="7" t="s">
        <v>12</v>
      </c>
      <c r="D59" s="8" t="s">
        <v>13</v>
      </c>
      <c r="E59" s="9" t="s">
        <v>16</v>
      </c>
      <c r="F59" s="10">
        <v>901</v>
      </c>
      <c r="G59" s="10">
        <f>F59*11</f>
        <v>9911</v>
      </c>
      <c r="H59" s="11">
        <f>360.4/12+(F59/12)</f>
        <v>105.11666666666666</v>
      </c>
      <c r="I59" s="11">
        <f>460/360*12+(460/12)</f>
        <v>53.666666666666671</v>
      </c>
      <c r="J59" s="10">
        <v>0</v>
      </c>
      <c r="K59" s="10">
        <v>0</v>
      </c>
      <c r="L59" s="11">
        <f t="shared" si="7"/>
        <v>158.78333333333333</v>
      </c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5">
        <f t="shared" si="1"/>
        <v>59</v>
      </c>
      <c r="B60" s="6" t="s">
        <v>31</v>
      </c>
      <c r="C60" s="7" t="s">
        <v>12</v>
      </c>
      <c r="D60" s="8" t="s">
        <v>13</v>
      </c>
      <c r="E60" s="9" t="s">
        <v>32</v>
      </c>
      <c r="F60" s="10">
        <v>585</v>
      </c>
      <c r="G60" s="10">
        <f t="shared" si="0"/>
        <v>7020</v>
      </c>
      <c r="H60" s="11">
        <f>F60/12*3</f>
        <v>146.25</v>
      </c>
      <c r="I60" s="11">
        <f>460/12*3</f>
        <v>115</v>
      </c>
      <c r="J60" s="10">
        <v>0</v>
      </c>
      <c r="K60" s="10">
        <v>0</v>
      </c>
      <c r="L60" s="11">
        <f t="shared" si="7"/>
        <v>261.25</v>
      </c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5">
        <f t="shared" si="1"/>
        <v>60</v>
      </c>
      <c r="B61" s="6" t="s">
        <v>74</v>
      </c>
      <c r="C61" s="7" t="s">
        <v>12</v>
      </c>
      <c r="D61" s="8" t="s">
        <v>56</v>
      </c>
      <c r="E61" s="9" t="s">
        <v>75</v>
      </c>
      <c r="F61" s="10">
        <v>1676</v>
      </c>
      <c r="G61" s="10">
        <f t="shared" si="0"/>
        <v>20112</v>
      </c>
      <c r="H61" s="11">
        <f>F61/12*3</f>
        <v>419</v>
      </c>
      <c r="I61" s="11">
        <f>460/12*3</f>
        <v>115</v>
      </c>
      <c r="J61" s="10">
        <v>0</v>
      </c>
      <c r="K61" s="10">
        <v>0</v>
      </c>
      <c r="L61" s="11">
        <f t="shared" si="7"/>
        <v>534</v>
      </c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5">
        <f t="shared" si="1"/>
        <v>61</v>
      </c>
      <c r="B62" s="6" t="s">
        <v>76</v>
      </c>
      <c r="C62" s="7" t="s">
        <v>12</v>
      </c>
      <c r="D62" s="8" t="s">
        <v>13</v>
      </c>
      <c r="E62" s="9" t="s">
        <v>61</v>
      </c>
      <c r="F62" s="10">
        <v>1086</v>
      </c>
      <c r="G62" s="10">
        <f t="shared" si="0"/>
        <v>13032</v>
      </c>
      <c r="H62" s="11">
        <f>F62/12*3</f>
        <v>271.5</v>
      </c>
      <c r="I62" s="11">
        <f>460/12*3</f>
        <v>115</v>
      </c>
      <c r="J62" s="10">
        <v>0</v>
      </c>
      <c r="K62" s="10">
        <v>0</v>
      </c>
      <c r="L62" s="11">
        <f t="shared" si="7"/>
        <v>386.5</v>
      </c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5">
        <f t="shared" si="1"/>
        <v>62</v>
      </c>
      <c r="B63" s="6" t="s">
        <v>57</v>
      </c>
      <c r="C63" s="7" t="s">
        <v>77</v>
      </c>
      <c r="D63" s="8" t="s">
        <v>50</v>
      </c>
      <c r="E63" s="9" t="s">
        <v>58</v>
      </c>
      <c r="F63" s="10">
        <v>817</v>
      </c>
      <c r="G63" s="10">
        <f t="shared" si="0"/>
        <v>9804</v>
      </c>
      <c r="H63" s="11">
        <f>F63/12*3</f>
        <v>204.25</v>
      </c>
      <c r="I63" s="11">
        <f>460/12*3</f>
        <v>115</v>
      </c>
      <c r="J63" s="10">
        <v>0</v>
      </c>
      <c r="K63" s="10">
        <v>0</v>
      </c>
      <c r="L63" s="11">
        <f t="shared" si="7"/>
        <v>319.25</v>
      </c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5">
        <f t="shared" si="1"/>
        <v>63</v>
      </c>
      <c r="B64" s="6" t="s">
        <v>78</v>
      </c>
      <c r="C64" s="7" t="s">
        <v>12</v>
      </c>
      <c r="D64" s="8" t="s">
        <v>38</v>
      </c>
      <c r="E64" s="9" t="s">
        <v>32</v>
      </c>
      <c r="F64" s="10">
        <v>561</v>
      </c>
      <c r="G64" s="10">
        <f t="shared" si="0"/>
        <v>6732</v>
      </c>
      <c r="H64" s="11">
        <f>F64/12*3</f>
        <v>140.25</v>
      </c>
      <c r="I64" s="11">
        <f>460/12*3</f>
        <v>115</v>
      </c>
      <c r="J64" s="10">
        <v>0</v>
      </c>
      <c r="K64" s="10">
        <v>0</v>
      </c>
      <c r="L64" s="11">
        <f t="shared" si="7"/>
        <v>255.25</v>
      </c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5">
        <f t="shared" si="1"/>
        <v>64</v>
      </c>
      <c r="B65" s="6" t="s">
        <v>18</v>
      </c>
      <c r="C65" s="7" t="s">
        <v>12</v>
      </c>
      <c r="D65" s="8" t="s">
        <v>38</v>
      </c>
      <c r="E65" s="9" t="s">
        <v>19</v>
      </c>
      <c r="F65" s="10">
        <v>2034</v>
      </c>
      <c r="G65" s="10">
        <f>F65*11</f>
        <v>22374</v>
      </c>
      <c r="H65" s="11">
        <f>F65/12*2</f>
        <v>339</v>
      </c>
      <c r="I65" s="11">
        <f>460/12*2</f>
        <v>76.666666666666671</v>
      </c>
      <c r="J65" s="10">
        <v>0</v>
      </c>
      <c r="K65" s="10">
        <v>0</v>
      </c>
      <c r="L65" s="11">
        <f t="shared" si="7"/>
        <v>415.66666666666669</v>
      </c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5">
        <f t="shared" si="1"/>
        <v>65</v>
      </c>
      <c r="B66" s="6" t="s">
        <v>79</v>
      </c>
      <c r="C66" s="7" t="s">
        <v>12</v>
      </c>
      <c r="D66" s="8" t="s">
        <v>38</v>
      </c>
      <c r="E66" s="9" t="s">
        <v>27</v>
      </c>
      <c r="F66" s="10">
        <v>986</v>
      </c>
      <c r="G66" s="10">
        <f>F66*11</f>
        <v>10846</v>
      </c>
      <c r="H66" s="11">
        <f>F66/12*2</f>
        <v>164.33333333333334</v>
      </c>
      <c r="I66" s="11">
        <f>38.3333333333333*2</f>
        <v>76.6666666666666</v>
      </c>
      <c r="J66" s="10">
        <v>0</v>
      </c>
      <c r="K66" s="10">
        <v>0</v>
      </c>
      <c r="L66" s="11">
        <f t="shared" si="7"/>
        <v>240.99999999999994</v>
      </c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5">
        <f t="shared" si="1"/>
        <v>66</v>
      </c>
      <c r="B67" s="6" t="s">
        <v>80</v>
      </c>
      <c r="C67" s="7" t="s">
        <v>12</v>
      </c>
      <c r="D67" s="8" t="s">
        <v>13</v>
      </c>
      <c r="E67" s="9" t="s">
        <v>39</v>
      </c>
      <c r="F67" s="10">
        <v>2700</v>
      </c>
      <c r="G67" s="10">
        <v>8796</v>
      </c>
      <c r="H67" s="11">
        <f>F67/12*3</f>
        <v>675</v>
      </c>
      <c r="I67" s="11">
        <f>460/12*3</f>
        <v>115</v>
      </c>
      <c r="J67" s="10">
        <v>0</v>
      </c>
      <c r="K67" s="10">
        <v>0</v>
      </c>
      <c r="L67" s="11">
        <f t="shared" si="7"/>
        <v>790</v>
      </c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5">
        <f t="shared" ref="A68:A104" si="8">A67+1</f>
        <v>67</v>
      </c>
      <c r="B68" s="6" t="s">
        <v>63</v>
      </c>
      <c r="C68" s="7" t="s">
        <v>12</v>
      </c>
      <c r="D68" s="8" t="s">
        <v>13</v>
      </c>
      <c r="E68" s="9" t="s">
        <v>14</v>
      </c>
      <c r="F68" s="10">
        <v>733</v>
      </c>
      <c r="G68" s="10">
        <f t="shared" si="0"/>
        <v>8796</v>
      </c>
      <c r="H68" s="11">
        <f>F68/12*3</f>
        <v>183.25</v>
      </c>
      <c r="I68" s="11">
        <f>460/12*3</f>
        <v>115</v>
      </c>
      <c r="J68" s="10">
        <v>0</v>
      </c>
      <c r="K68" s="10">
        <v>0</v>
      </c>
      <c r="L68" s="11">
        <f t="shared" si="7"/>
        <v>298.25</v>
      </c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5">
        <f t="shared" si="8"/>
        <v>68</v>
      </c>
      <c r="B69" s="6" t="s">
        <v>40</v>
      </c>
      <c r="C69" s="7" t="s">
        <v>12</v>
      </c>
      <c r="D69" s="8" t="s">
        <v>13</v>
      </c>
      <c r="E69" s="9" t="s">
        <v>14</v>
      </c>
      <c r="F69" s="10">
        <v>733</v>
      </c>
      <c r="G69" s="10">
        <f>F69*11</f>
        <v>8063</v>
      </c>
      <c r="H69" s="11">
        <f>F69/12*2</f>
        <v>122.16666666666667</v>
      </c>
      <c r="I69" s="11">
        <f>38.3333333333333*2</f>
        <v>76.6666666666666</v>
      </c>
      <c r="J69" s="10">
        <v>0</v>
      </c>
      <c r="K69" s="10">
        <v>0</v>
      </c>
      <c r="L69" s="11">
        <f t="shared" si="7"/>
        <v>198.83333333333326</v>
      </c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5">
        <f t="shared" si="8"/>
        <v>69</v>
      </c>
      <c r="B70" s="6" t="s">
        <v>24</v>
      </c>
      <c r="C70" s="7" t="s">
        <v>12</v>
      </c>
      <c r="D70" s="8" t="s">
        <v>13</v>
      </c>
      <c r="E70" s="9" t="s">
        <v>16</v>
      </c>
      <c r="F70" s="10">
        <v>901</v>
      </c>
      <c r="G70" s="10">
        <f t="shared" si="0"/>
        <v>10812</v>
      </c>
      <c r="H70" s="11">
        <f t="shared" ref="H70:H76" si="9">F70/12*3</f>
        <v>225.25</v>
      </c>
      <c r="I70" s="11">
        <f t="shared" ref="I70:I76" si="10">460/12*3</f>
        <v>115</v>
      </c>
      <c r="J70" s="10">
        <v>0</v>
      </c>
      <c r="K70" s="10">
        <v>0</v>
      </c>
      <c r="L70" s="11">
        <f t="shared" si="7"/>
        <v>340.25</v>
      </c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5">
        <f t="shared" si="8"/>
        <v>70</v>
      </c>
      <c r="B71" s="6" t="s">
        <v>81</v>
      </c>
      <c r="C71" s="7" t="s">
        <v>12</v>
      </c>
      <c r="D71" s="8" t="s">
        <v>13</v>
      </c>
      <c r="E71" s="9" t="s">
        <v>21</v>
      </c>
      <c r="F71" s="10">
        <v>1212</v>
      </c>
      <c r="G71" s="10">
        <f t="shared" si="0"/>
        <v>14544</v>
      </c>
      <c r="H71" s="11">
        <f t="shared" si="9"/>
        <v>303</v>
      </c>
      <c r="I71" s="11">
        <f t="shared" si="10"/>
        <v>115</v>
      </c>
      <c r="J71" s="10">
        <v>0</v>
      </c>
      <c r="K71" s="10">
        <v>0</v>
      </c>
      <c r="L71" s="11">
        <f t="shared" si="7"/>
        <v>418</v>
      </c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5">
        <f t="shared" si="8"/>
        <v>71</v>
      </c>
      <c r="B72" s="6" t="s">
        <v>82</v>
      </c>
      <c r="C72" s="7" t="s">
        <v>12</v>
      </c>
      <c r="D72" s="8" t="s">
        <v>13</v>
      </c>
      <c r="E72" s="9" t="s">
        <v>19</v>
      </c>
      <c r="F72" s="10">
        <v>2034</v>
      </c>
      <c r="G72" s="10">
        <f t="shared" si="0"/>
        <v>24408</v>
      </c>
      <c r="H72" s="11">
        <f t="shared" si="9"/>
        <v>508.5</v>
      </c>
      <c r="I72" s="11">
        <f t="shared" si="10"/>
        <v>115</v>
      </c>
      <c r="J72" s="10">
        <v>0</v>
      </c>
      <c r="K72" s="10">
        <v>0</v>
      </c>
      <c r="L72" s="11">
        <f t="shared" si="7"/>
        <v>623.5</v>
      </c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5">
        <f t="shared" si="8"/>
        <v>72</v>
      </c>
      <c r="B73" s="6" t="s">
        <v>83</v>
      </c>
      <c r="C73" s="7" t="s">
        <v>77</v>
      </c>
      <c r="D73" s="8" t="s">
        <v>50</v>
      </c>
      <c r="E73" s="9" t="s">
        <v>75</v>
      </c>
      <c r="F73" s="10">
        <v>1676</v>
      </c>
      <c r="G73" s="10">
        <v>6732</v>
      </c>
      <c r="H73" s="11">
        <f t="shared" si="9"/>
        <v>419</v>
      </c>
      <c r="I73" s="11">
        <f t="shared" si="10"/>
        <v>115</v>
      </c>
      <c r="J73" s="10">
        <v>0</v>
      </c>
      <c r="K73" s="10">
        <v>0</v>
      </c>
      <c r="L73" s="11">
        <f t="shared" si="4"/>
        <v>534</v>
      </c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5">
        <f t="shared" si="8"/>
        <v>73</v>
      </c>
      <c r="B74" s="6" t="s">
        <v>84</v>
      </c>
      <c r="C74" s="7" t="s">
        <v>12</v>
      </c>
      <c r="D74" s="8" t="s">
        <v>13</v>
      </c>
      <c r="E74" s="9" t="s">
        <v>58</v>
      </c>
      <c r="F74" s="10">
        <v>817</v>
      </c>
      <c r="G74" s="10">
        <f t="shared" si="0"/>
        <v>9804</v>
      </c>
      <c r="H74" s="11">
        <f t="shared" si="9"/>
        <v>204.25</v>
      </c>
      <c r="I74" s="11">
        <f t="shared" si="10"/>
        <v>115</v>
      </c>
      <c r="J74" s="10">
        <v>0</v>
      </c>
      <c r="K74" s="10">
        <v>0</v>
      </c>
      <c r="L74" s="11">
        <f t="shared" si="4"/>
        <v>319.25</v>
      </c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5">
        <f t="shared" si="8"/>
        <v>74</v>
      </c>
      <c r="B75" s="6" t="s">
        <v>85</v>
      </c>
      <c r="C75" s="7" t="s">
        <v>12</v>
      </c>
      <c r="D75" s="8" t="s">
        <v>13</v>
      </c>
      <c r="E75" s="9" t="s">
        <v>16</v>
      </c>
      <c r="F75" s="10">
        <v>901</v>
      </c>
      <c r="G75" s="10">
        <f t="shared" si="0"/>
        <v>10812</v>
      </c>
      <c r="H75" s="11">
        <f t="shared" si="9"/>
        <v>225.25</v>
      </c>
      <c r="I75" s="11">
        <f t="shared" si="10"/>
        <v>115</v>
      </c>
      <c r="J75" s="10">
        <v>0</v>
      </c>
      <c r="K75" s="10">
        <v>0</v>
      </c>
      <c r="L75" s="11">
        <f t="shared" si="4"/>
        <v>340.25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5">
        <f t="shared" si="8"/>
        <v>75</v>
      </c>
      <c r="B76" s="6" t="s">
        <v>24</v>
      </c>
      <c r="C76" s="7" t="s">
        <v>12</v>
      </c>
      <c r="D76" s="8" t="s">
        <v>13</v>
      </c>
      <c r="E76" s="9" t="s">
        <v>16</v>
      </c>
      <c r="F76" s="10">
        <v>901</v>
      </c>
      <c r="G76" s="10">
        <f>F76*12</f>
        <v>10812</v>
      </c>
      <c r="H76" s="11">
        <f t="shared" si="9"/>
        <v>225.25</v>
      </c>
      <c r="I76" s="11">
        <f t="shared" si="10"/>
        <v>115</v>
      </c>
      <c r="J76" s="10">
        <v>0</v>
      </c>
      <c r="K76" s="10">
        <v>0</v>
      </c>
      <c r="L76" s="11">
        <f t="shared" si="4"/>
        <v>340.25</v>
      </c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5">
        <f t="shared" si="8"/>
        <v>76</v>
      </c>
      <c r="B77" s="6" t="s">
        <v>18</v>
      </c>
      <c r="C77" s="7" t="s">
        <v>12</v>
      </c>
      <c r="D77" s="8" t="s">
        <v>13</v>
      </c>
      <c r="E77" s="9" t="s">
        <v>19</v>
      </c>
      <c r="F77" s="10">
        <v>2034</v>
      </c>
      <c r="G77" s="10">
        <f>F77*11</f>
        <v>22374</v>
      </c>
      <c r="H77" s="11">
        <f>F77/12*2</f>
        <v>339</v>
      </c>
      <c r="I77" s="11">
        <f>460/12*2</f>
        <v>76.666666666666671</v>
      </c>
      <c r="J77" s="10">
        <v>0</v>
      </c>
      <c r="K77" s="10">
        <v>0</v>
      </c>
      <c r="L77" s="11">
        <f t="shared" si="4"/>
        <v>415.66666666666669</v>
      </c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5">
        <f t="shared" si="8"/>
        <v>77</v>
      </c>
      <c r="B78" s="6" t="s">
        <v>86</v>
      </c>
      <c r="C78" s="7" t="s">
        <v>12</v>
      </c>
      <c r="D78" s="8" t="s">
        <v>13</v>
      </c>
      <c r="E78" s="9" t="s">
        <v>14</v>
      </c>
      <c r="F78" s="10">
        <v>733</v>
      </c>
      <c r="G78" s="10">
        <f t="shared" si="0"/>
        <v>8796</v>
      </c>
      <c r="H78" s="11">
        <f>F78/12*3</f>
        <v>183.25</v>
      </c>
      <c r="I78" s="11">
        <f>460/12*3</f>
        <v>115</v>
      </c>
      <c r="J78" s="10">
        <v>0</v>
      </c>
      <c r="K78" s="10">
        <v>0</v>
      </c>
      <c r="L78" s="11">
        <f t="shared" si="4"/>
        <v>298.25</v>
      </c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5">
        <f t="shared" si="8"/>
        <v>78</v>
      </c>
      <c r="B79" s="6" t="s">
        <v>31</v>
      </c>
      <c r="C79" s="7" t="s">
        <v>12</v>
      </c>
      <c r="D79" s="8" t="s">
        <v>13</v>
      </c>
      <c r="E79" s="9" t="s">
        <v>32</v>
      </c>
      <c r="F79" s="10">
        <v>585</v>
      </c>
      <c r="G79" s="10">
        <v>7020</v>
      </c>
      <c r="H79" s="11">
        <f>F79/12*3</f>
        <v>146.25</v>
      </c>
      <c r="I79" s="11">
        <f>460/12*3</f>
        <v>115</v>
      </c>
      <c r="J79" s="10">
        <v>0</v>
      </c>
      <c r="K79" s="10">
        <v>0</v>
      </c>
      <c r="L79" s="11">
        <f t="shared" si="4"/>
        <v>261.25</v>
      </c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5">
        <f t="shared" si="8"/>
        <v>79</v>
      </c>
      <c r="B80" s="6" t="s">
        <v>87</v>
      </c>
      <c r="C80" s="7" t="s">
        <v>12</v>
      </c>
      <c r="D80" s="8" t="s">
        <v>13</v>
      </c>
      <c r="E80" s="9" t="s">
        <v>19</v>
      </c>
      <c r="F80" s="10">
        <v>2034</v>
      </c>
      <c r="G80" s="10">
        <f t="shared" si="0"/>
        <v>24408</v>
      </c>
      <c r="H80" s="11">
        <f>F80/12*3</f>
        <v>508.5</v>
      </c>
      <c r="I80" s="11">
        <f>460/12*3</f>
        <v>115</v>
      </c>
      <c r="J80" s="10">
        <v>0</v>
      </c>
      <c r="K80" s="10">
        <v>0</v>
      </c>
      <c r="L80" s="11">
        <f t="shared" si="4"/>
        <v>623.5</v>
      </c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5">
        <f t="shared" si="8"/>
        <v>80</v>
      </c>
      <c r="B81" s="6" t="s">
        <v>46</v>
      </c>
      <c r="C81" s="7" t="s">
        <v>12</v>
      </c>
      <c r="D81" s="8" t="s">
        <v>56</v>
      </c>
      <c r="E81" s="9" t="s">
        <v>14</v>
      </c>
      <c r="F81" s="10">
        <v>733</v>
      </c>
      <c r="G81" s="10">
        <v>8796</v>
      </c>
      <c r="H81" s="11">
        <f>F81/12*3</f>
        <v>183.25</v>
      </c>
      <c r="I81" s="11">
        <f>460/12*3</f>
        <v>115</v>
      </c>
      <c r="J81" s="10">
        <v>0</v>
      </c>
      <c r="K81" s="10">
        <v>0</v>
      </c>
      <c r="L81" s="11">
        <f t="shared" si="4"/>
        <v>298.25</v>
      </c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5">
        <f t="shared" si="8"/>
        <v>81</v>
      </c>
      <c r="B82" s="6" t="s">
        <v>88</v>
      </c>
      <c r="C82" s="7" t="s">
        <v>12</v>
      </c>
      <c r="D82" s="8" t="s">
        <v>56</v>
      </c>
      <c r="E82" s="9" t="s">
        <v>14</v>
      </c>
      <c r="F82" s="10">
        <v>733</v>
      </c>
      <c r="G82" s="10">
        <v>8796</v>
      </c>
      <c r="H82" s="11">
        <f>F82/12*2</f>
        <v>122.16666666666667</v>
      </c>
      <c r="I82" s="11">
        <f>460/12*2</f>
        <v>76.666666666666671</v>
      </c>
      <c r="J82" s="10">
        <v>0</v>
      </c>
      <c r="K82" s="10">
        <v>0</v>
      </c>
      <c r="L82" s="11">
        <f t="shared" si="4"/>
        <v>198.83333333333334</v>
      </c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5">
        <f t="shared" si="8"/>
        <v>82</v>
      </c>
      <c r="B83" s="6" t="s">
        <v>18</v>
      </c>
      <c r="C83" s="7" t="s">
        <v>12</v>
      </c>
      <c r="D83" s="8" t="s">
        <v>13</v>
      </c>
      <c r="E83" s="9" t="s">
        <v>19</v>
      </c>
      <c r="F83" s="10">
        <v>2034</v>
      </c>
      <c r="G83" s="10">
        <f>F83*11</f>
        <v>22374</v>
      </c>
      <c r="H83" s="11">
        <f>2034/12*2</f>
        <v>339</v>
      </c>
      <c r="I83" s="11">
        <f>460/12*2</f>
        <v>76.666666666666671</v>
      </c>
      <c r="J83" s="10">
        <v>0</v>
      </c>
      <c r="K83" s="10">
        <v>0</v>
      </c>
      <c r="L83" s="11">
        <f t="shared" si="4"/>
        <v>415.66666666666669</v>
      </c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5">
        <f t="shared" si="8"/>
        <v>83</v>
      </c>
      <c r="B84" s="6" t="s">
        <v>89</v>
      </c>
      <c r="C84" s="7" t="s">
        <v>12</v>
      </c>
      <c r="D84" s="8" t="s">
        <v>56</v>
      </c>
      <c r="E84" s="9" t="s">
        <v>14</v>
      </c>
      <c r="F84" s="10">
        <v>733</v>
      </c>
      <c r="G84" s="10">
        <f t="shared" si="0"/>
        <v>8796</v>
      </c>
      <c r="H84" s="11">
        <f>F84/12*3</f>
        <v>183.25</v>
      </c>
      <c r="I84" s="11">
        <f>460/12*3</f>
        <v>115</v>
      </c>
      <c r="J84" s="10">
        <v>0</v>
      </c>
      <c r="K84" s="10">
        <v>0</v>
      </c>
      <c r="L84" s="11">
        <f t="shared" si="4"/>
        <v>298.25</v>
      </c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5">
        <f t="shared" si="8"/>
        <v>84</v>
      </c>
      <c r="B85" s="6" t="s">
        <v>90</v>
      </c>
      <c r="C85" s="7" t="s">
        <v>12</v>
      </c>
      <c r="D85" s="8" t="s">
        <v>38</v>
      </c>
      <c r="E85" s="9" t="s">
        <v>42</v>
      </c>
      <c r="F85" s="10">
        <v>622</v>
      </c>
      <c r="G85" s="10">
        <f t="shared" si="0"/>
        <v>7464</v>
      </c>
      <c r="H85" s="11">
        <f>(435.5/12)+(622/12*2)</f>
        <v>139.95833333333334</v>
      </c>
      <c r="I85" s="11">
        <f>(460/360*21)+(622/12*2)</f>
        <v>130.5</v>
      </c>
      <c r="J85" s="10">
        <v>0</v>
      </c>
      <c r="K85" s="10">
        <v>0</v>
      </c>
      <c r="L85" s="11">
        <f t="shared" si="4"/>
        <v>270.45833333333337</v>
      </c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5">
        <f t="shared" si="8"/>
        <v>85</v>
      </c>
      <c r="B86" s="6" t="s">
        <v>36</v>
      </c>
      <c r="C86" s="7" t="s">
        <v>12</v>
      </c>
      <c r="D86" s="8" t="s">
        <v>56</v>
      </c>
      <c r="E86" s="9" t="s">
        <v>16</v>
      </c>
      <c r="F86" s="10">
        <v>901</v>
      </c>
      <c r="G86" s="10">
        <f>F86*11</f>
        <v>9911</v>
      </c>
      <c r="H86" s="11">
        <f>901/12*2</f>
        <v>150.16666666666666</v>
      </c>
      <c r="I86" s="11">
        <f>460/12*2</f>
        <v>76.666666666666671</v>
      </c>
      <c r="J86" s="10">
        <v>0</v>
      </c>
      <c r="K86" s="10">
        <v>0</v>
      </c>
      <c r="L86" s="11">
        <f t="shared" si="4"/>
        <v>226.83333333333331</v>
      </c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5">
        <f t="shared" si="8"/>
        <v>86</v>
      </c>
      <c r="B87" s="6" t="s">
        <v>91</v>
      </c>
      <c r="C87" s="7" t="s">
        <v>12</v>
      </c>
      <c r="D87" s="8" t="s">
        <v>13</v>
      </c>
      <c r="E87" s="9" t="s">
        <v>92</v>
      </c>
      <c r="F87" s="10">
        <v>2500</v>
      </c>
      <c r="G87" s="10">
        <f t="shared" si="0"/>
        <v>30000</v>
      </c>
      <c r="H87" s="11">
        <f>F87/12*3</f>
        <v>625</v>
      </c>
      <c r="I87" s="11">
        <f>460/12*3</f>
        <v>115</v>
      </c>
      <c r="J87" s="10">
        <v>0</v>
      </c>
      <c r="K87" s="10">
        <v>0</v>
      </c>
      <c r="L87" s="11">
        <f t="shared" si="4"/>
        <v>740</v>
      </c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5">
        <f t="shared" si="8"/>
        <v>87</v>
      </c>
      <c r="B88" s="6" t="s">
        <v>34</v>
      </c>
      <c r="C88" s="7" t="s">
        <v>12</v>
      </c>
      <c r="D88" s="8" t="s">
        <v>13</v>
      </c>
      <c r="E88" s="9" t="s">
        <v>16</v>
      </c>
      <c r="F88" s="10">
        <v>901</v>
      </c>
      <c r="G88" s="10">
        <f t="shared" si="0"/>
        <v>10812</v>
      </c>
      <c r="H88" s="11">
        <f>(780.87/12)+(901/12*2)</f>
        <v>215.23916666666668</v>
      </c>
      <c r="I88" s="11">
        <f>(460/360*26)+(460/12*2)</f>
        <v>109.88888888888889</v>
      </c>
      <c r="J88" s="10">
        <v>0</v>
      </c>
      <c r="K88" s="10">
        <v>0</v>
      </c>
      <c r="L88" s="11">
        <f t="shared" si="4"/>
        <v>325.12805555555553</v>
      </c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5">
        <f t="shared" si="8"/>
        <v>88</v>
      </c>
      <c r="B89" s="6" t="s">
        <v>93</v>
      </c>
      <c r="C89" s="7" t="s">
        <v>12</v>
      </c>
      <c r="D89" s="8" t="s">
        <v>13</v>
      </c>
      <c r="E89" s="9" t="s">
        <v>14</v>
      </c>
      <c r="F89" s="10">
        <v>733</v>
      </c>
      <c r="G89" s="10">
        <f t="shared" si="0"/>
        <v>8796</v>
      </c>
      <c r="H89" s="11">
        <f>F89/12*3</f>
        <v>183.25</v>
      </c>
      <c r="I89" s="11">
        <f>460/12*3</f>
        <v>115</v>
      </c>
      <c r="J89" s="10">
        <v>0</v>
      </c>
      <c r="K89" s="10">
        <v>0</v>
      </c>
      <c r="L89" s="11">
        <f t="shared" si="4"/>
        <v>298.25</v>
      </c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5">
        <f t="shared" si="8"/>
        <v>89</v>
      </c>
      <c r="B90" s="6" t="s">
        <v>52</v>
      </c>
      <c r="C90" s="7" t="s">
        <v>12</v>
      </c>
      <c r="D90" s="8" t="s">
        <v>13</v>
      </c>
      <c r="E90" s="9">
        <v>5</v>
      </c>
      <c r="F90" s="10">
        <v>2300</v>
      </c>
      <c r="G90" s="10">
        <f>F90*11</f>
        <v>25300</v>
      </c>
      <c r="H90" s="11">
        <f>2300/12*2</f>
        <v>383.33333333333331</v>
      </c>
      <c r="I90" s="11">
        <f>38.3333333333333*2</f>
        <v>76.6666666666666</v>
      </c>
      <c r="J90" s="10">
        <v>0</v>
      </c>
      <c r="K90" s="10">
        <v>0</v>
      </c>
      <c r="L90" s="11">
        <f t="shared" si="4"/>
        <v>459.99999999999989</v>
      </c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5">
        <f t="shared" si="8"/>
        <v>90</v>
      </c>
      <c r="B91" s="6" t="s">
        <v>94</v>
      </c>
      <c r="C91" s="7" t="s">
        <v>12</v>
      </c>
      <c r="D91" s="8" t="s">
        <v>13</v>
      </c>
      <c r="E91" s="9" t="s">
        <v>21</v>
      </c>
      <c r="F91" s="10">
        <v>1212</v>
      </c>
      <c r="G91" s="10">
        <f t="shared" si="0"/>
        <v>14544</v>
      </c>
      <c r="H91" s="11">
        <f>F91/12*3</f>
        <v>303</v>
      </c>
      <c r="I91" s="11">
        <f>460/12*3</f>
        <v>115</v>
      </c>
      <c r="J91" s="10">
        <v>0</v>
      </c>
      <c r="K91" s="10">
        <v>0</v>
      </c>
      <c r="L91" s="11">
        <f t="shared" si="4"/>
        <v>418</v>
      </c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7">
        <f t="shared" si="8"/>
        <v>91</v>
      </c>
      <c r="B92" s="6" t="s">
        <v>94</v>
      </c>
      <c r="C92" s="7" t="s">
        <v>12</v>
      </c>
      <c r="D92" s="8" t="s">
        <v>13</v>
      </c>
      <c r="E92" s="9" t="s">
        <v>21</v>
      </c>
      <c r="F92" s="10">
        <v>1212</v>
      </c>
      <c r="G92" s="10">
        <f>F92*11</f>
        <v>13332</v>
      </c>
      <c r="H92" s="11">
        <f>1212/12*2</f>
        <v>202</v>
      </c>
      <c r="I92" s="11">
        <f>460/12*2</f>
        <v>76.666666666666671</v>
      </c>
      <c r="J92" s="10">
        <v>0</v>
      </c>
      <c r="K92" s="10">
        <v>0</v>
      </c>
      <c r="L92" s="11">
        <f t="shared" si="4"/>
        <v>278.66666666666669</v>
      </c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5">
        <f t="shared" si="8"/>
        <v>92</v>
      </c>
      <c r="B93" s="6" t="s">
        <v>71</v>
      </c>
      <c r="C93" s="7" t="s">
        <v>12</v>
      </c>
      <c r="D93" s="8" t="s">
        <v>13</v>
      </c>
      <c r="E93" s="9" t="s">
        <v>21</v>
      </c>
      <c r="F93" s="10">
        <v>1212</v>
      </c>
      <c r="G93" s="10">
        <f>F93*11</f>
        <v>13332</v>
      </c>
      <c r="H93" s="11">
        <f>1212/12*2</f>
        <v>202</v>
      </c>
      <c r="I93" s="11">
        <f>460/12*2</f>
        <v>76.666666666666671</v>
      </c>
      <c r="J93" s="10">
        <v>0</v>
      </c>
      <c r="K93" s="10">
        <v>0</v>
      </c>
      <c r="L93" s="11">
        <f t="shared" si="4"/>
        <v>278.66666666666669</v>
      </c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5">
        <f t="shared" si="8"/>
        <v>93</v>
      </c>
      <c r="B94" s="6" t="s">
        <v>43</v>
      </c>
      <c r="C94" s="7" t="s">
        <v>12</v>
      </c>
      <c r="D94" s="8" t="s">
        <v>38</v>
      </c>
      <c r="E94" s="9" t="s">
        <v>16</v>
      </c>
      <c r="F94" s="10">
        <v>901</v>
      </c>
      <c r="G94" s="10">
        <v>42000</v>
      </c>
      <c r="H94" s="11">
        <f>F94/12*3</f>
        <v>225.25</v>
      </c>
      <c r="I94" s="11">
        <f>460/12*3</f>
        <v>115</v>
      </c>
      <c r="J94" s="10">
        <v>0</v>
      </c>
      <c r="K94" s="10">
        <v>0</v>
      </c>
      <c r="L94" s="11">
        <f t="shared" si="4"/>
        <v>340.25</v>
      </c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13" customFormat="1" ht="15.75" customHeight="1" x14ac:dyDescent="0.25">
      <c r="A95" s="5">
        <f t="shared" si="8"/>
        <v>94</v>
      </c>
      <c r="B95" s="6" t="s">
        <v>71</v>
      </c>
      <c r="C95" s="7" t="s">
        <v>12</v>
      </c>
      <c r="D95" s="8" t="s">
        <v>13</v>
      </c>
      <c r="E95" s="9" t="s">
        <v>21</v>
      </c>
      <c r="F95" s="10">
        <v>1212</v>
      </c>
      <c r="G95" s="10">
        <f t="shared" si="0"/>
        <v>14544</v>
      </c>
      <c r="H95" s="11">
        <f>F95/12*3</f>
        <v>303</v>
      </c>
      <c r="I95" s="11">
        <f>460/12*3</f>
        <v>115</v>
      </c>
      <c r="J95" s="10">
        <v>0</v>
      </c>
      <c r="K95" s="10">
        <v>0</v>
      </c>
      <c r="L95" s="11">
        <f t="shared" si="4"/>
        <v>418</v>
      </c>
      <c r="M95"/>
      <c r="N95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75" customHeight="1" x14ac:dyDescent="0.25">
      <c r="A96" s="5">
        <f t="shared" si="8"/>
        <v>95</v>
      </c>
      <c r="B96" s="6" t="s">
        <v>95</v>
      </c>
      <c r="C96" s="7" t="s">
        <v>12</v>
      </c>
      <c r="D96" s="8" t="s">
        <v>13</v>
      </c>
      <c r="E96" s="9" t="s">
        <v>75</v>
      </c>
      <c r="F96" s="10">
        <v>1676</v>
      </c>
      <c r="G96" s="10">
        <f t="shared" si="0"/>
        <v>20112</v>
      </c>
      <c r="H96" s="11">
        <f>F96/12*3</f>
        <v>419</v>
      </c>
      <c r="I96" s="11">
        <f>460/12*3</f>
        <v>115</v>
      </c>
      <c r="J96" s="10">
        <v>0</v>
      </c>
      <c r="K96" s="10">
        <v>0</v>
      </c>
      <c r="L96" s="11">
        <f t="shared" si="4"/>
        <v>534</v>
      </c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5">
        <f t="shared" si="8"/>
        <v>96</v>
      </c>
      <c r="B97" s="6" t="s">
        <v>96</v>
      </c>
      <c r="C97" s="7" t="s">
        <v>12</v>
      </c>
      <c r="D97" s="8" t="s">
        <v>13</v>
      </c>
      <c r="E97" s="9" t="s">
        <v>97</v>
      </c>
      <c r="F97" s="10">
        <v>3500</v>
      </c>
      <c r="G97" s="10">
        <f t="shared" ref="G97:G98" si="11">F97*12</f>
        <v>42000</v>
      </c>
      <c r="H97" s="11">
        <f>F97/12*3</f>
        <v>875</v>
      </c>
      <c r="I97" s="11">
        <f>460/12*3</f>
        <v>115</v>
      </c>
      <c r="J97" s="10">
        <v>0</v>
      </c>
      <c r="K97" s="10">
        <v>0</v>
      </c>
      <c r="L97" s="11">
        <f t="shared" si="4"/>
        <v>990</v>
      </c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5">
        <f t="shared" si="8"/>
        <v>97</v>
      </c>
      <c r="B98" s="6" t="s">
        <v>11</v>
      </c>
      <c r="C98" s="7" t="s">
        <v>12</v>
      </c>
      <c r="D98" s="8" t="s">
        <v>13</v>
      </c>
      <c r="E98" s="9" t="s">
        <v>14</v>
      </c>
      <c r="F98" s="10">
        <v>733</v>
      </c>
      <c r="G98" s="10">
        <f t="shared" si="11"/>
        <v>8796</v>
      </c>
      <c r="H98" s="11">
        <f>F98/12*3</f>
        <v>183.25</v>
      </c>
      <c r="I98" s="11">
        <f>460/12*3</f>
        <v>115</v>
      </c>
      <c r="J98" s="10">
        <v>0</v>
      </c>
      <c r="K98" s="10">
        <v>0</v>
      </c>
      <c r="L98" s="11">
        <f t="shared" ref="L98:L107" si="12">+SUM(H98:K98)</f>
        <v>298.25</v>
      </c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5">
        <f t="shared" si="8"/>
        <v>98</v>
      </c>
      <c r="B99" s="6" t="s">
        <v>98</v>
      </c>
      <c r="C99" s="7" t="s">
        <v>12</v>
      </c>
      <c r="D99" s="8" t="s">
        <v>13</v>
      </c>
      <c r="E99" s="9" t="s">
        <v>21</v>
      </c>
      <c r="F99" s="10">
        <v>1212</v>
      </c>
      <c r="G99" s="10">
        <v>10812</v>
      </c>
      <c r="H99" s="11">
        <f t="shared" ref="H99" si="13">F99/12*2</f>
        <v>202</v>
      </c>
      <c r="I99" s="11">
        <f t="shared" ref="I99" si="14">460/12*2</f>
        <v>76.666666666666671</v>
      </c>
      <c r="J99" s="10">
        <v>0</v>
      </c>
      <c r="K99" s="10">
        <v>0</v>
      </c>
      <c r="L99" s="11">
        <f t="shared" si="12"/>
        <v>278.66666666666669</v>
      </c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5">
        <f t="shared" si="8"/>
        <v>99</v>
      </c>
      <c r="B100" s="6" t="s">
        <v>99</v>
      </c>
      <c r="C100" s="7" t="s">
        <v>12</v>
      </c>
      <c r="D100" s="8" t="s">
        <v>13</v>
      </c>
      <c r="E100" s="9" t="s">
        <v>16</v>
      </c>
      <c r="F100" s="10">
        <v>901</v>
      </c>
      <c r="G100" s="10">
        <f>F100*11</f>
        <v>9911</v>
      </c>
      <c r="H100" s="11">
        <f>F100/12*2</f>
        <v>150.16666666666666</v>
      </c>
      <c r="I100" s="11">
        <f>460/12*2</f>
        <v>76.666666666666671</v>
      </c>
      <c r="J100" s="10">
        <v>0</v>
      </c>
      <c r="K100" s="10">
        <v>0</v>
      </c>
      <c r="L100" s="11">
        <f t="shared" si="12"/>
        <v>226.83333333333331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5">
        <f t="shared" si="8"/>
        <v>100</v>
      </c>
      <c r="B101" s="6" t="s">
        <v>18</v>
      </c>
      <c r="C101" s="7" t="s">
        <v>12</v>
      </c>
      <c r="D101" s="8" t="s">
        <v>13</v>
      </c>
      <c r="E101" s="9" t="s">
        <v>100</v>
      </c>
      <c r="F101" s="10">
        <v>2034</v>
      </c>
      <c r="G101" s="10">
        <f>F101*11</f>
        <v>22374</v>
      </c>
      <c r="H101" s="11">
        <f>F101/12*2</f>
        <v>339</v>
      </c>
      <c r="I101" s="11">
        <f>460/12*2</f>
        <v>76.666666666666671</v>
      </c>
      <c r="J101" s="10">
        <v>0</v>
      </c>
      <c r="K101" s="10">
        <v>0</v>
      </c>
      <c r="L101" s="11">
        <f t="shared" si="12"/>
        <v>415.66666666666669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5">
        <f t="shared" si="8"/>
        <v>101</v>
      </c>
      <c r="B102" s="6" t="s">
        <v>93</v>
      </c>
      <c r="C102" s="7" t="s">
        <v>12</v>
      </c>
      <c r="D102" s="8" t="s">
        <v>13</v>
      </c>
      <c r="E102" s="9" t="s">
        <v>14</v>
      </c>
      <c r="F102" s="10">
        <v>733</v>
      </c>
      <c r="G102" s="10">
        <v>10812</v>
      </c>
      <c r="H102" s="11">
        <f>F102/12*3</f>
        <v>183.25</v>
      </c>
      <c r="I102" s="11">
        <f>460/12*3</f>
        <v>115</v>
      </c>
      <c r="J102" s="10">
        <v>0</v>
      </c>
      <c r="K102" s="10">
        <v>0</v>
      </c>
      <c r="L102" s="11">
        <f t="shared" si="12"/>
        <v>298.25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5">
        <f t="shared" si="8"/>
        <v>102</v>
      </c>
      <c r="B103" s="6" t="s">
        <v>101</v>
      </c>
      <c r="C103" s="7" t="s">
        <v>12</v>
      </c>
      <c r="D103" s="8" t="s">
        <v>13</v>
      </c>
      <c r="E103" s="9" t="s">
        <v>16</v>
      </c>
      <c r="F103" s="10">
        <v>901</v>
      </c>
      <c r="G103" s="10">
        <v>10812</v>
      </c>
      <c r="H103" s="11">
        <f>F103/12</f>
        <v>75.083333333333329</v>
      </c>
      <c r="I103" s="11">
        <f>460/12*2</f>
        <v>76.666666666666671</v>
      </c>
      <c r="J103" s="10">
        <v>0</v>
      </c>
      <c r="K103" s="10">
        <v>0</v>
      </c>
      <c r="L103" s="11">
        <f t="shared" si="12"/>
        <v>151.75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5">
        <f t="shared" si="8"/>
        <v>103</v>
      </c>
      <c r="B104" s="6" t="s">
        <v>17</v>
      </c>
      <c r="C104" s="7" t="s">
        <v>12</v>
      </c>
      <c r="D104" s="8" t="s">
        <v>13</v>
      </c>
      <c r="E104" s="9" t="s">
        <v>16</v>
      </c>
      <c r="F104" s="10">
        <v>901</v>
      </c>
      <c r="G104" s="10">
        <f t="shared" ref="G104" si="15">F104*12</f>
        <v>10812</v>
      </c>
      <c r="H104" s="11">
        <f>F104/12*3</f>
        <v>225.25</v>
      </c>
      <c r="I104" s="11">
        <f>460/12*3</f>
        <v>115</v>
      </c>
      <c r="J104" s="10">
        <v>0</v>
      </c>
      <c r="K104" s="10">
        <v>0</v>
      </c>
      <c r="L104" s="11">
        <f t="shared" si="12"/>
        <v>340.25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5">
        <v>104</v>
      </c>
      <c r="B105" s="6" t="s">
        <v>102</v>
      </c>
      <c r="C105" s="7" t="s">
        <v>12</v>
      </c>
      <c r="D105" s="8" t="s">
        <v>13</v>
      </c>
      <c r="E105" s="9" t="s">
        <v>16</v>
      </c>
      <c r="F105" s="10">
        <v>901</v>
      </c>
      <c r="G105" s="10">
        <f>F105*12</f>
        <v>10812</v>
      </c>
      <c r="H105" s="11">
        <f>F105/12*3</f>
        <v>225.25</v>
      </c>
      <c r="I105" s="11">
        <f>460/12*3</f>
        <v>115</v>
      </c>
      <c r="J105" s="10">
        <v>0</v>
      </c>
      <c r="K105" s="10">
        <v>0</v>
      </c>
      <c r="L105" s="11">
        <f t="shared" si="12"/>
        <v>340.25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5">
        <v>105</v>
      </c>
      <c r="B106" s="6" t="s">
        <v>103</v>
      </c>
      <c r="C106" s="7" t="s">
        <v>12</v>
      </c>
      <c r="D106" s="8" t="s">
        <v>13</v>
      </c>
      <c r="E106" s="9" t="s">
        <v>61</v>
      </c>
      <c r="F106" s="10">
        <v>1086</v>
      </c>
      <c r="G106" s="10">
        <f t="shared" ref="G106:G107" si="16">F106*12</f>
        <v>13032</v>
      </c>
      <c r="H106" s="11">
        <f>F106/12*3</f>
        <v>271.5</v>
      </c>
      <c r="I106" s="11">
        <f>460/12*3</f>
        <v>115</v>
      </c>
      <c r="J106" s="10">
        <v>0</v>
      </c>
      <c r="K106" s="10">
        <v>0</v>
      </c>
      <c r="L106" s="11">
        <f t="shared" si="12"/>
        <v>386.5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5">
        <v>106</v>
      </c>
      <c r="B107" s="6" t="s">
        <v>57</v>
      </c>
      <c r="C107" s="7" t="s">
        <v>12</v>
      </c>
      <c r="D107" s="8" t="s">
        <v>13</v>
      </c>
      <c r="E107" s="9" t="s">
        <v>58</v>
      </c>
      <c r="F107" s="10">
        <v>817</v>
      </c>
      <c r="G107" s="10">
        <f t="shared" si="16"/>
        <v>9804</v>
      </c>
      <c r="H107" s="11">
        <f>F107/12*3</f>
        <v>204.25</v>
      </c>
      <c r="I107" s="11">
        <f>460/12*3</f>
        <v>115</v>
      </c>
      <c r="J107" s="10">
        <v>0</v>
      </c>
      <c r="K107" s="10">
        <v>0</v>
      </c>
      <c r="L107" s="11">
        <f t="shared" si="12"/>
        <v>319.25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4"/>
      <c r="B109" s="4"/>
      <c r="C109" s="4"/>
      <c r="D109" s="4"/>
      <c r="E109" s="4"/>
      <c r="F109" s="4"/>
      <c r="G109" s="4"/>
      <c r="H109" s="14"/>
      <c r="I109" s="4"/>
      <c r="J109" s="4"/>
      <c r="K109" s="4"/>
      <c r="L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ht="15.7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ht="15.7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ht="15.7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ht="15.75" customHeigh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ht="15.75" customHeigh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ht="15.75" customHeigh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ht="15.75" customHeigh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ht="15.75" customHeigh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ht="15.75" customHeigh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ht="15.75" customHeigh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ht="15.75" customHeigh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ht="15.75" customHeigh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ht="15.75" customHeigh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ht="15.75" customHeigh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ht="15.75" customHeigh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ht="15.75" customHeigh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ht="15.75" customHeigh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ht="15.75" customHeigh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spans="1:24" ht="15.75" customHeight="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spans="1:24" ht="15.75" customHeight="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spans="1:24" ht="15.75" customHeight="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spans="1:24" ht="15.75" customHeight="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spans="1:24" ht="15.75" customHeight="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spans="1:24" ht="15.75" customHeight="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spans="1:24" ht="15.75" customHeight="1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spans="1:24" ht="15.75" customHeight="1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spans="1:24" ht="15.75" customHeight="1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  <row r="1030" spans="1:24" ht="15.75" customHeight="1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</row>
  </sheetData>
  <autoFilter ref="A1:L107"/>
  <pageMargins left="0.7" right="0.7" top="0.75" bottom="0.75" header="0" footer="0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2024-04-05T20:20:32Z</cp:lastPrinted>
  <dcterms:created xsi:type="dcterms:W3CDTF">2024-04-05T20:20:23Z</dcterms:created>
  <dcterms:modified xsi:type="dcterms:W3CDTF">2024-04-05T20:20:51Z</dcterms:modified>
</cp:coreProperties>
</file>